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Drobné akce\ISŠ Slavkov 2025\_Tisk\.CD_2025-05-21\ZTI\Edit\"/>
    </mc:Choice>
  </mc:AlternateContent>
  <xr:revisionPtr revIDLastSave="0" documentId="8_{86D92919-7A1A-4427-9936-919B5E9C37D3}" xr6:coauthVersionLast="47" xr6:coauthVersionMax="47" xr10:uidLastSave="{00000000-0000-0000-0000-000000000000}"/>
  <bookViews>
    <workbookView xWindow="-120" yWindow="-120" windowWidth="29040" windowHeight="17520" activeTab="2" xr2:uid="{00000000-000D-0000-FFFF-FFFF00000000}"/>
  </bookViews>
  <sheets>
    <sheet name="Krycí list" sheetId="5" r:id="rId1"/>
    <sheet name="Rekapitulace" sheetId="6" r:id="rId2"/>
    <sheet name="Položky" sheetId="3" r:id="rId3"/>
  </sheets>
  <externalReferences>
    <externalReference r:id="rId4"/>
  </externalReferences>
  <definedNames>
    <definedName name="cisloobjektu" localSheetId="0">'Krycí list'!$A$4</definedName>
    <definedName name="cisloobjektu" localSheetId="1">'[1]Krycí list'!$A$4</definedName>
    <definedName name="cisloobjektu">#REF!</definedName>
    <definedName name="cislostavby" localSheetId="0">'Krycí list'!$A$6</definedName>
    <definedName name="cislostavby" localSheetId="1">'[1]Krycí list'!$A$6</definedName>
    <definedName name="cislostavby">#REF!</definedName>
    <definedName name="Datum" localSheetId="0">'Krycí list'!$B$26</definedName>
    <definedName name="Datum">#REF!</definedName>
    <definedName name="Dil" localSheetId="1">Rekapitulace!$A$6</definedName>
    <definedName name="Dil">#REF!</definedName>
    <definedName name="Dodavka" localSheetId="0">[1]Rekapitulace!$G$13</definedName>
    <definedName name="Dodavka" localSheetId="1">Rekapitulace!$G$13</definedName>
    <definedName name="Dodavka">#REF!</definedName>
    <definedName name="Dodavka0" localSheetId="0">[1]Položky!#REF!</definedName>
    <definedName name="Dodavka0" localSheetId="1">[1]Položky!#REF!</definedName>
    <definedName name="Dodavka0">Položky!#REF!</definedName>
    <definedName name="HSV" localSheetId="0">[1]Rekapitulace!$E$13</definedName>
    <definedName name="HSV" localSheetId="1">Rekapitulace!$E$13</definedName>
    <definedName name="HSV">#REF!</definedName>
    <definedName name="HSV0" localSheetId="0">[1]Položky!#REF!</definedName>
    <definedName name="HSV0" localSheetId="1">[1]Položky!#REF!</definedName>
    <definedName name="HSV0">Položky!#REF!</definedName>
    <definedName name="HZS" localSheetId="0">[1]Rekapitulace!$I$13</definedName>
    <definedName name="HZS" localSheetId="1">Rekapitulace!$I$13</definedName>
    <definedName name="HZS">#REF!</definedName>
    <definedName name="HZS0" localSheetId="0">[1]Položky!#REF!</definedName>
    <definedName name="HZS0" localSheetId="1">[1]Položky!#REF!</definedName>
    <definedName name="HZS0">Položky!#REF!</definedName>
    <definedName name="JKSO" localSheetId="0">'Krycí list'!$F$4</definedName>
    <definedName name="JKSO">#REF!</definedName>
    <definedName name="MJ" localSheetId="0">'Krycí list'!$G$4</definedName>
    <definedName name="MJ">#REF!</definedName>
    <definedName name="Mont" localSheetId="0">[1]Rekapitulace!$H$13</definedName>
    <definedName name="Mont" localSheetId="1">Rekapitulace!$H$13</definedName>
    <definedName name="Mont">#REF!</definedName>
    <definedName name="Montaz0" localSheetId="0">[1]Položky!#REF!</definedName>
    <definedName name="Montaz0" localSheetId="1">[1]Položky!#REF!</definedName>
    <definedName name="Montaz0">Položky!#REF!</definedName>
    <definedName name="NazevDilu" localSheetId="1">Rekapitulace!$B$6</definedName>
    <definedName name="NazevDilu">#REF!</definedName>
    <definedName name="nazevobjektu" localSheetId="0">'Krycí list'!$C$4</definedName>
    <definedName name="nazevobjektu" localSheetId="1">'[1]Krycí list'!$C$4</definedName>
    <definedName name="nazevobjektu">#REF!</definedName>
    <definedName name="nazevstavby" localSheetId="0">'Krycí list'!$C$6</definedName>
    <definedName name="nazevstavby" localSheetId="1">'[1]Krycí list'!$C$6</definedName>
    <definedName name="nazevstavby">#REF!</definedName>
    <definedName name="_xlnm.Print_Titles" localSheetId="2">Položky!$1:$6</definedName>
    <definedName name="_xlnm.Print_Titles" localSheetId="1">Rekapitulace!$1:$6</definedName>
    <definedName name="Objednatel" localSheetId="0">'Krycí list'!$C$8</definedName>
    <definedName name="Objednatel">#REF!</definedName>
    <definedName name="_xlnm.Print_Area" localSheetId="0">'Krycí list'!$A$1:$G$44</definedName>
    <definedName name="_xlnm.Print_Area" localSheetId="2">Položky!$A$1:$G$165</definedName>
    <definedName name="_xlnm.Print_Area" localSheetId="1">Rekapitulace!$A$1:$I$19</definedName>
    <definedName name="PocetMJ" localSheetId="0">'Krycí list'!$G$7</definedName>
    <definedName name="PocetMJ" localSheetId="1">'[1]Krycí list'!$G$7</definedName>
    <definedName name="PocetMJ">#REF!</definedName>
    <definedName name="Poznamka" localSheetId="0">'Krycí list'!$B$36</definedName>
    <definedName name="Poznamka">#REF!</definedName>
    <definedName name="Projektant" localSheetId="0">'Krycí list'!$C$7</definedName>
    <definedName name="Projektant">#REF!</definedName>
    <definedName name="PSV" localSheetId="0">[1]Rekapitulace!$F$13</definedName>
    <definedName name="PSV" localSheetId="1">Rekapitulace!$F$13</definedName>
    <definedName name="PSV">#REF!</definedName>
    <definedName name="PSV0" localSheetId="0">[1]Položky!#REF!</definedName>
    <definedName name="PSV0" localSheetId="1">[1]Položky!#REF!</definedName>
    <definedName name="PSV0">Položky!#REF!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 localSheetId="0">[1]Položky!#REF!</definedName>
    <definedName name="Typ" localSheetId="1">[1]Položky!#REF!</definedName>
    <definedName name="Typ">Položky!#REF!</definedName>
    <definedName name="VRN" localSheetId="0">[1]Rekapitulace!$H$19</definedName>
    <definedName name="VRN" localSheetId="1">Rekapitulace!$H$19</definedName>
    <definedName name="VRN">#REF!</definedName>
    <definedName name="VRNKc" localSheetId="1">Rekapitulace!$E$18</definedName>
    <definedName name="VRNKc">#REF!</definedName>
    <definedName name="VRNnazev" localSheetId="1">Rekapitulace!$A$18</definedName>
    <definedName name="VRNnazev">#REF!</definedName>
    <definedName name="VRNproc" localSheetId="1">Rekapitulace!$F$18</definedName>
    <definedName name="VRNproc">#REF!</definedName>
    <definedName name="VRNzakl" localSheetId="1">Rekapitulace!$G$18</definedName>
    <definedName name="VRNzakl">#REF!</definedName>
    <definedName name="Zakazka" localSheetId="0">'Krycí list'!$G$9</definedName>
    <definedName name="Zakazka">#REF!</definedName>
    <definedName name="Zaklad22" localSheetId="0">'Krycí list'!$F$31</definedName>
    <definedName name="Zaklad22">#REF!</definedName>
    <definedName name="Zaklad5" localSheetId="0">'Krycí list'!$F$29</definedName>
    <definedName name="Zaklad5">#REF!</definedName>
    <definedName name="Zhotovitel" localSheetId="0">'Krycí list'!$E$11</definedName>
    <definedName name="Zhotovitel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92" i="3" l="1"/>
  <c r="G93" i="3"/>
  <c r="G94" i="3"/>
  <c r="G95" i="3"/>
  <c r="G96" i="3"/>
  <c r="A130" i="3"/>
  <c r="A129" i="3"/>
  <c r="G129" i="3"/>
  <c r="G126" i="3"/>
  <c r="G125" i="3"/>
  <c r="G118" i="3"/>
  <c r="G117" i="3" l="1"/>
  <c r="G124" i="3"/>
  <c r="G109" i="3"/>
  <c r="G115" i="3"/>
  <c r="G111" i="3"/>
  <c r="G116" i="3"/>
  <c r="G113" i="3"/>
  <c r="G66" i="3"/>
  <c r="G100" i="3"/>
  <c r="A135" i="3"/>
  <c r="A136" i="3" s="1"/>
  <c r="A137" i="3" s="1"/>
  <c r="A138" i="3" s="1"/>
  <c r="A139" i="3" s="1"/>
  <c r="A140" i="3" s="1"/>
  <c r="A141" i="3" s="1"/>
  <c r="A142" i="3" s="1"/>
  <c r="A143" i="3" s="1"/>
  <c r="A144" i="3" s="1"/>
  <c r="A145" i="3" s="1"/>
  <c r="A146" i="3" s="1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75" i="3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100" i="3" s="1"/>
  <c r="A101" i="3" s="1"/>
  <c r="A102" i="3" s="1"/>
  <c r="A103" i="3" s="1"/>
  <c r="A104" i="3" s="1"/>
  <c r="A105" i="3" s="1"/>
  <c r="A106" i="3" s="1"/>
  <c r="A107" i="3" s="1"/>
  <c r="A108" i="3" s="1"/>
  <c r="A110" i="3" s="1"/>
  <c r="A111" i="3" s="1"/>
  <c r="A112" i="3" s="1"/>
  <c r="A113" i="3" s="1"/>
  <c r="A46" i="3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28" i="3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9" i="3"/>
  <c r="A10" i="3" s="1"/>
  <c r="A11" i="3" s="1"/>
  <c r="A12" i="3" s="1"/>
  <c r="A13" i="3" s="1"/>
  <c r="A14" i="3" s="1"/>
  <c r="A15" i="3" s="1"/>
  <c r="A16" i="3" s="1"/>
  <c r="A17" i="3" s="1"/>
  <c r="A18" i="3" s="1"/>
  <c r="A19" i="3" s="1"/>
  <c r="A20" i="3" s="1"/>
  <c r="A21" i="3" s="1"/>
  <c r="G78" i="3"/>
  <c r="G79" i="3"/>
  <c r="G77" i="3"/>
  <c r="A109" i="3" l="1"/>
  <c r="A114" i="3"/>
  <c r="A115" i="3" s="1"/>
  <c r="A116" i="3" s="1"/>
  <c r="A117" i="3" s="1"/>
  <c r="A118" i="3" s="1"/>
  <c r="G161" i="3"/>
  <c r="G160" i="3"/>
  <c r="G159" i="3"/>
  <c r="G158" i="3"/>
  <c r="G157" i="3"/>
  <c r="G156" i="3"/>
  <c r="G155" i="3"/>
  <c r="G154" i="3"/>
  <c r="G153" i="3"/>
  <c r="G152" i="3"/>
  <c r="G151" i="3"/>
  <c r="G150" i="3"/>
  <c r="G149" i="3"/>
  <c r="G148" i="3"/>
  <c r="G147" i="3"/>
  <c r="G146" i="3"/>
  <c r="G145" i="3"/>
  <c r="G144" i="3"/>
  <c r="G143" i="3"/>
  <c r="G142" i="3"/>
  <c r="G141" i="3"/>
  <c r="G140" i="3"/>
  <c r="G139" i="3"/>
  <c r="G138" i="3"/>
  <c r="G137" i="3"/>
  <c r="G136" i="3"/>
  <c r="G135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A119" i="3" l="1"/>
  <c r="A120" i="3" s="1"/>
  <c r="A121" i="3" s="1"/>
  <c r="A122" i="3" s="1"/>
  <c r="A123" i="3" s="1"/>
  <c r="G27" i="3"/>
  <c r="G43" i="3" s="1"/>
  <c r="F9" i="6" s="1"/>
  <c r="A124" i="3" l="1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A125" i="3" l="1"/>
  <c r="G67" i="3"/>
  <c r="A127" i="3" l="1"/>
  <c r="A128" i="3" s="1"/>
  <c r="A131" i="3" s="1"/>
  <c r="A126" i="3"/>
  <c r="G63" i="3"/>
  <c r="G114" i="3" l="1"/>
  <c r="G102" i="3" l="1"/>
  <c r="G97" i="3"/>
  <c r="G57" i="3"/>
  <c r="G65" i="3" l="1"/>
  <c r="G46" i="3" l="1"/>
  <c r="G47" i="3"/>
  <c r="G48" i="3"/>
  <c r="G49" i="3"/>
  <c r="G53" i="3" l="1"/>
  <c r="G131" i="3" l="1"/>
  <c r="G130" i="3"/>
  <c r="G128" i="3"/>
  <c r="G127" i="3"/>
  <c r="G123" i="3"/>
  <c r="G122" i="3"/>
  <c r="G121" i="3"/>
  <c r="G120" i="3"/>
  <c r="G119" i="3"/>
  <c r="G112" i="3"/>
  <c r="G110" i="3"/>
  <c r="G108" i="3"/>
  <c r="G107" i="3"/>
  <c r="G106" i="3"/>
  <c r="G105" i="3"/>
  <c r="G104" i="3"/>
  <c r="G103" i="3"/>
  <c r="G101" i="3"/>
  <c r="G99" i="3"/>
  <c r="G98" i="3"/>
  <c r="G91" i="3"/>
  <c r="G90" i="3"/>
  <c r="G89" i="3"/>
  <c r="G88" i="3"/>
  <c r="G87" i="3"/>
  <c r="G86" i="3"/>
  <c r="G85" i="3"/>
  <c r="G84" i="3"/>
  <c r="G83" i="3"/>
  <c r="G82" i="3"/>
  <c r="G81" i="3"/>
  <c r="G80" i="3"/>
  <c r="G76" i="3"/>
  <c r="G75" i="3"/>
  <c r="G71" i="3"/>
  <c r="G70" i="3"/>
  <c r="G69" i="3"/>
  <c r="G68" i="3"/>
  <c r="G64" i="3"/>
  <c r="G62" i="3"/>
  <c r="G61" i="3"/>
  <c r="G60" i="3"/>
  <c r="G59" i="3"/>
  <c r="G58" i="3"/>
  <c r="G56" i="3"/>
  <c r="G55" i="3"/>
  <c r="G54" i="3"/>
  <c r="G52" i="3"/>
  <c r="G51" i="3"/>
  <c r="G50" i="3"/>
  <c r="G24" i="3"/>
  <c r="G8" i="3"/>
  <c r="G22" i="3" s="1"/>
  <c r="E7" i="6" s="1"/>
  <c r="H19" i="6" l="1"/>
  <c r="G18" i="6"/>
  <c r="I18" i="6" s="1"/>
  <c r="I12" i="6"/>
  <c r="H12" i="6"/>
  <c r="G12" i="6"/>
  <c r="I11" i="6"/>
  <c r="H11" i="6"/>
  <c r="G11" i="6"/>
  <c r="I10" i="6"/>
  <c r="H10" i="6"/>
  <c r="G10" i="6"/>
  <c r="B10" i="6"/>
  <c r="A10" i="6"/>
  <c r="I8" i="6"/>
  <c r="H8" i="6"/>
  <c r="G8" i="6"/>
  <c r="I7" i="6"/>
  <c r="H7" i="6"/>
  <c r="G7" i="6"/>
  <c r="B7" i="6"/>
  <c r="A7" i="6"/>
  <c r="G13" i="6" l="1"/>
  <c r="I13" i="6"/>
  <c r="H13" i="6"/>
  <c r="F30" i="5"/>
  <c r="G22" i="5"/>
  <c r="G21" i="5" s="1"/>
  <c r="C20" i="5"/>
  <c r="C15" i="5"/>
  <c r="C14" i="5"/>
  <c r="G8" i="5"/>
  <c r="G134" i="3" l="1"/>
  <c r="G162" i="3" s="1"/>
  <c r="F12" i="6" s="1"/>
  <c r="G74" i="3" l="1"/>
  <c r="G45" i="3"/>
  <c r="G72" i="3" s="1"/>
  <c r="F10" i="6" s="1"/>
  <c r="AQ84" i="3" l="1"/>
  <c r="AP84" i="3"/>
  <c r="AO84" i="3"/>
  <c r="AM84" i="3"/>
  <c r="AN84" i="3"/>
  <c r="BE107" i="3"/>
  <c r="BD107" i="3"/>
  <c r="BC107" i="3"/>
  <c r="BA107" i="3"/>
  <c r="BB107" i="3"/>
  <c r="BE104" i="3"/>
  <c r="BD104" i="3"/>
  <c r="BC104" i="3"/>
  <c r="BA104" i="3"/>
  <c r="BB104" i="3"/>
  <c r="BE103" i="3"/>
  <c r="BD103" i="3"/>
  <c r="BC103" i="3"/>
  <c r="BA103" i="3"/>
  <c r="BB103" i="3"/>
  <c r="BE102" i="3"/>
  <c r="BD102" i="3"/>
  <c r="BC102" i="3"/>
  <c r="BA102" i="3"/>
  <c r="BB102" i="3"/>
  <c r="BE101" i="3"/>
  <c r="BD101" i="3"/>
  <c r="BC101" i="3"/>
  <c r="BA101" i="3"/>
  <c r="BB101" i="3"/>
  <c r="AD68" i="3" l="1"/>
  <c r="AC68" i="3"/>
  <c r="AB67" i="3"/>
  <c r="Z67" i="3"/>
  <c r="AA67" i="3"/>
  <c r="BE54" i="3"/>
  <c r="BD54" i="3"/>
  <c r="BC54" i="3"/>
  <c r="BA54" i="3"/>
  <c r="BB54" i="3"/>
  <c r="BE53" i="3"/>
  <c r="BD53" i="3"/>
  <c r="BC53" i="3"/>
  <c r="BA53" i="3"/>
  <c r="BB53" i="3"/>
  <c r="V48" i="3"/>
  <c r="C132" i="3"/>
  <c r="BE99" i="3"/>
  <c r="BD99" i="3"/>
  <c r="BC99" i="3"/>
  <c r="BA99" i="3"/>
  <c r="BB99" i="3"/>
  <c r="BE86" i="3"/>
  <c r="BD86" i="3"/>
  <c r="BC86" i="3"/>
  <c r="BA86" i="3"/>
  <c r="BB86" i="3"/>
  <c r="AQ81" i="3"/>
  <c r="AP81" i="3"/>
  <c r="AO81" i="3"/>
  <c r="AM81" i="3"/>
  <c r="AN81" i="3"/>
  <c r="AQ80" i="3"/>
  <c r="AP80" i="3"/>
  <c r="AO80" i="3"/>
  <c r="AM80" i="3"/>
  <c r="AN80" i="3"/>
  <c r="AQ79" i="3"/>
  <c r="AP79" i="3"/>
  <c r="AO79" i="3"/>
  <c r="AM79" i="3"/>
  <c r="AN79" i="3"/>
  <c r="AQ76" i="3"/>
  <c r="AP76" i="3"/>
  <c r="AO76" i="3"/>
  <c r="AM76" i="3"/>
  <c r="AN76" i="3"/>
  <c r="C72" i="3"/>
  <c r="BE63" i="3"/>
  <c r="BD63" i="3"/>
  <c r="BC63" i="3"/>
  <c r="BA63" i="3"/>
  <c r="BB63" i="3"/>
  <c r="BE59" i="3"/>
  <c r="BD59" i="3"/>
  <c r="BC59" i="3"/>
  <c r="BA59" i="3"/>
  <c r="BB59" i="3"/>
  <c r="BE57" i="3"/>
  <c r="BD57" i="3"/>
  <c r="BC57" i="3"/>
  <c r="BA57" i="3"/>
  <c r="BB57" i="3"/>
  <c r="AC131" i="3" l="1"/>
  <c r="BD160" i="3" s="1"/>
  <c r="G132" i="3"/>
  <c r="F11" i="6" s="1"/>
  <c r="F13" i="6" s="1"/>
  <c r="C17" i="5" s="1"/>
  <c r="AB70" i="3"/>
  <c r="AC71" i="3"/>
  <c r="Z70" i="3"/>
  <c r="AD71" i="3"/>
  <c r="AA130" i="3"/>
  <c r="BB160" i="3" s="1"/>
  <c r="AD131" i="3"/>
  <c r="BE160" i="3" s="1"/>
  <c r="AB130" i="3"/>
  <c r="BC160" i="3" s="1"/>
  <c r="Z130" i="3"/>
  <c r="BA160" i="3" s="1"/>
  <c r="AA70" i="3"/>
  <c r="Z24" i="3" l="1"/>
  <c r="Y24" i="3"/>
  <c r="C43" i="3"/>
  <c r="Z20" i="3"/>
  <c r="Z21" i="3" s="1"/>
  <c r="Y20" i="3"/>
  <c r="Y21" i="3" s="1"/>
  <c r="C25" i="3"/>
  <c r="C22" i="3"/>
  <c r="Z18" i="3" l="1"/>
  <c r="Y18" i="3"/>
  <c r="G25" i="3"/>
  <c r="E8" i="6" s="1"/>
  <c r="E13" i="6" s="1"/>
  <c r="C16" i="5" s="1"/>
  <c r="C18" i="5" s="1"/>
  <c r="C21" i="5" s="1"/>
  <c r="C22" i="5" s="1"/>
  <c r="F31" i="5" s="1"/>
  <c r="F32" i="5" s="1"/>
  <c r="F33" i="5" s="1"/>
</calcChain>
</file>

<file path=xl/sharedStrings.xml><?xml version="1.0" encoding="utf-8"?>
<sst xmlns="http://schemas.openxmlformats.org/spreadsheetml/2006/main" count="537" uniqueCount="339">
  <si>
    <t>Objekt :</t>
  </si>
  <si>
    <t>Stavba :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</si>
  <si>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</si>
  <si>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</si>
  <si>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</si>
  <si>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</si>
  <si>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</si>
  <si>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</si>
  <si>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</si>
  <si>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</si>
  <si>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</si>
  <si>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</si>
  <si>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</si>
  <si>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</si>
  <si>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m3</t>
  </si>
  <si>
    <t>4</t>
  </si>
  <si>
    <t>Vodorovné konstrukce</t>
  </si>
  <si>
    <t>8</t>
  </si>
  <si>
    <t>Trubní vedení</t>
  </si>
  <si>
    <t>m</t>
  </si>
  <si>
    <t>kus</t>
  </si>
  <si>
    <t>Zdravotně technické instalace</t>
  </si>
  <si>
    <t>721</t>
  </si>
  <si>
    <t>Vnitřní kanalizace</t>
  </si>
  <si>
    <t>Vyvedení odpadních výpustek D 50 x 1,8</t>
  </si>
  <si>
    <t>Vyvedení odpadních výpustek D 110 x 2,3</t>
  </si>
  <si>
    <t>55162150.A</t>
  </si>
  <si>
    <t>722</t>
  </si>
  <si>
    <t>Vnitřní vodovod</t>
  </si>
  <si>
    <t xml:space="preserve">Montáž izolačních skruží na potrubí přímé DN 25 </t>
  </si>
  <si>
    <t xml:space="preserve">Kohouty plnicí a vypouštěcí DN 15 </t>
  </si>
  <si>
    <t xml:space="preserve">Proplach a dezinfekce vodovod.potrubí DN 80 </t>
  </si>
  <si>
    <t>Kulový kohout; DN 20; závit</t>
  </si>
  <si>
    <t>Montáž izolačních skruží na potrubí přímé DN 40</t>
  </si>
  <si>
    <t>Kulový kohout; DN 25; závit</t>
  </si>
  <si>
    <t>Vyvedení odpadních výpustek D 75 x 1,9</t>
  </si>
  <si>
    <t>Rozvody z plastů polyfuze DN 25 mm, PPR-3, PN16, 25x3,5</t>
  </si>
  <si>
    <t xml:space="preserve">Montáž vodovodních armatur 2závity, G 1/2 </t>
  </si>
  <si>
    <t>Montáž vodovodních armatur 2závity, G 3/4</t>
  </si>
  <si>
    <t>Montáž vodovodních armatur 2závity, G 1</t>
  </si>
  <si>
    <t>Montáž vodovodních armatur 2závity, G 5/4</t>
  </si>
  <si>
    <t>Montáž vodovodních armatur 2závity, G 6/4</t>
  </si>
  <si>
    <t>Jemný proplachovatelný filtr se zpětným proplachem,PN16, DN40, sítko 100um,mosaz,manometr, 0-16 bar</t>
  </si>
  <si>
    <t>Kulový kohout; DN 32; závit</t>
  </si>
  <si>
    <t>Kulový kohout; DN 40; závit</t>
  </si>
  <si>
    <t>133201101R00</t>
  </si>
  <si>
    <t>Hloubení šachet v hor.3 do 100 m3</t>
  </si>
  <si>
    <t>132201219R00</t>
  </si>
  <si>
    <t>Příplatek za lepivost - hloubení rýh 200cm v hor.3</t>
  </si>
  <si>
    <t>132201111R00</t>
  </si>
  <si>
    <t>Hloubení rýh š.do 60 cm v hor.3 do 100 m3, STROJNĚ</t>
  </si>
  <si>
    <t>132201119R00</t>
  </si>
  <si>
    <t>Příplatek za lepivost - hloubení rýh 60 cm v hor.3</t>
  </si>
  <si>
    <t>139600012RAF</t>
  </si>
  <si>
    <t>Ruční výkop v hornině 3, svislé přemístění, odvoz kolečkem do 20 m</t>
  </si>
  <si>
    <t>161101102R00</t>
  </si>
  <si>
    <t>Svislé přemístění výkopku z hor.1-4 do 4,0 m</t>
  </si>
  <si>
    <t>162301101R00</t>
  </si>
  <si>
    <t>Vodorovné přemístění výkopku z hor.1-4 do 500 m</t>
  </si>
  <si>
    <t>175101101RT2</t>
  </si>
  <si>
    <t>Obsyp potrubí bez prohození sypaniny, s dodáním štěrkopísku frakce 0 - 22 mm</t>
  </si>
  <si>
    <t>174101101R00</t>
  </si>
  <si>
    <t>Zásyp jam, rýh, šachet se zhutněním</t>
  </si>
  <si>
    <t>451573111R00</t>
  </si>
  <si>
    <t>Lože pod potrubí ze štěrkopísku do 63 mm</t>
  </si>
  <si>
    <t>Vyhřívaný dešťový vtok pro ploché střechy s navařovacím límcem, DN125</t>
  </si>
  <si>
    <t>725</t>
  </si>
  <si>
    <t>Zařizovací předměty</t>
  </si>
  <si>
    <t>725014141R00</t>
  </si>
  <si>
    <t>725014131RT1</t>
  </si>
  <si>
    <t>725015231R00</t>
  </si>
  <si>
    <t>725017153R00</t>
  </si>
  <si>
    <t>Umyvadlo invalidní  64 x 55 cm, bílé</t>
  </si>
  <si>
    <t>725017130R00</t>
  </si>
  <si>
    <t>725019103R00</t>
  </si>
  <si>
    <t>725119306R00</t>
  </si>
  <si>
    <t>Montáž klozetu závěsného</t>
  </si>
  <si>
    <t>725119402R00</t>
  </si>
  <si>
    <t>725122232R00</t>
  </si>
  <si>
    <t>725129201R00</t>
  </si>
  <si>
    <t>Montáž pisoárového záchodku bez nádrže</t>
  </si>
  <si>
    <t>725219401R00</t>
  </si>
  <si>
    <t>Montáž umyvadel na šrouby do zdiva</t>
  </si>
  <si>
    <t>725219502R00</t>
  </si>
  <si>
    <t>Montáž sloupu k umývadlu</t>
  </si>
  <si>
    <t>725239103R00</t>
  </si>
  <si>
    <t>Montáž bidetu závěsného</t>
  </si>
  <si>
    <t>725291136R00</t>
  </si>
  <si>
    <t>725823121RT1</t>
  </si>
  <si>
    <t>Baterie umyvadlová stoján. ruční, vč. otvír.odpadu, standardní</t>
  </si>
  <si>
    <t>725845811RT1</t>
  </si>
  <si>
    <t>Baterie termost.sprchová nástěn.,bez příslušenství, standardní</t>
  </si>
  <si>
    <t>725849202R00</t>
  </si>
  <si>
    <t>Montáž baterií sprchových termostatických</t>
  </si>
  <si>
    <t>725860214R00</t>
  </si>
  <si>
    <t>725 Zařizovací předměty</t>
  </si>
  <si>
    <t>Montáž baterie umyv.a dřezové stojánkové</t>
  </si>
  <si>
    <t>Sifon umyvadlový pod omítku, vč. přípojné trubky</t>
  </si>
  <si>
    <t>Sifon bidetový, umyvadlový</t>
  </si>
  <si>
    <t>Pisoár diturvitový s automatickým splachováním a integrovaným zdrojem</t>
  </si>
  <si>
    <t>Výlevka závěsná diturvitová s plastovou mžížkou, odtok DN70</t>
  </si>
  <si>
    <t>Umyvadlo na šrouby 50 x 41 cm, bílé</t>
  </si>
  <si>
    <t>Sloup k umyvadlu, bílý</t>
  </si>
  <si>
    <t>Bidet závěsný , bílý, 1 otvor pro baterii</t>
  </si>
  <si>
    <t xml:space="preserve">Klozet závěsný + sedátko, bílý, včetně sedátka v bílé barvě </t>
  </si>
  <si>
    <t>Klozet závěsný ZTP + sedátko, bílý</t>
  </si>
  <si>
    <t>Madlo dvojité sklopné bílé dl. 830 mm</t>
  </si>
  <si>
    <t>Pneumatické ovládání předstěnového splachovacího systému pro ZTP</t>
  </si>
  <si>
    <t xml:space="preserve">Liniový odvodňovací prvek pro sprchové kouty, celková délka 900mm, vč. krycí mřížky, nerezový </t>
  </si>
  <si>
    <t>Mtž. Sprchové zástěny</t>
  </si>
  <si>
    <t>Montáž výlevky závěsné</t>
  </si>
  <si>
    <t>Montáž izolačních pásů</t>
  </si>
  <si>
    <t>m2</t>
  </si>
  <si>
    <t>t</t>
  </si>
  <si>
    <t>998721193R00</t>
  </si>
  <si>
    <t>Příplatek zvětš. přesun, vnitřní kanaliz. do 500 m</t>
  </si>
  <si>
    <t>998722193R00</t>
  </si>
  <si>
    <t>Příplatek zvětš. přesun, vnitřní vodovod do 500 m</t>
  </si>
  <si>
    <t>998725193R00</t>
  </si>
  <si>
    <t>Příplatek zvětš. přesun, zařiz. předměty do 500 m</t>
  </si>
  <si>
    <t>KRYCÍ LIST ROZPOČTU</t>
  </si>
  <si>
    <t>Název objektu :</t>
  </si>
  <si>
    <t>JKSO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</si>
  <si>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</si>
  <si>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</si>
  <si>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</si>
  <si>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</si>
  <si>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</si>
  <si>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</si>
  <si>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</si>
  <si>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</si>
  <si>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</si>
  <si>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</si>
  <si>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Ing.Jaroslav Prokeš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</si>
  <si>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</si>
  <si>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</si>
  <si>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</si>
  <si>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</si>
  <si>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</si>
  <si>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</si>
  <si>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</si>
  <si>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</si>
  <si>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</si>
  <si>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</si>
  <si>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</si>
  <si>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</si>
  <si>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</si>
  <si>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</si>
  <si>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</si>
  <si>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</si>
  <si>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</si>
  <si>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</si>
  <si>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</si>
  <si>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</si>
  <si>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</si>
  <si>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</si>
  <si>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</si>
  <si>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</si>
  <si>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</si>
  <si>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</si>
  <si>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</si>
  <si>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</si>
  <si>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 xml:space="preserve"> 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</si>
  <si>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</si>
  <si>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</si>
  <si>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</si>
  <si>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</si>
  <si>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</si>
  <si>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</si>
  <si>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</si>
  <si>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</si>
  <si>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</si>
  <si>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</si>
  <si>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</si>
  <si>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</si>
  <si>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</si>
  <si>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132201212R00</t>
  </si>
  <si>
    <t>Hloubení rýh š.do 200 cm hor.3 do 1000 m3,STROJNĚ</t>
  </si>
  <si>
    <t>Potrubí vícevrstvé PE-RT/Al/PE-RT pro pitnou vodu, 18x2,0 mm, max. teplota 95°C, provozní tlak 10 bar (70°C), životnost 50let, lisované spoje mosazné tvarovky</t>
  </si>
  <si>
    <t>Potrubí vícevrstvé PE-RT/Al/PE-RT pro pitnou vodu, 20x2,25 mm, max. teplota 95°C, provozní tlak 10 bar (70°C), životnost 50let, lisované spoje mosazné tvarovky</t>
  </si>
  <si>
    <t>Potrubí vícevrstvé PE-RT/Al/PE-RT pro pitnou vodu, 25x2,5 mm, max. teplota 95°C, provozní tlak 10 bar (70°C), životnost 50let, lisované spoje mosazné tvarovky</t>
  </si>
  <si>
    <t>Potrubí vícevrstvé PE-RT/Al/PE-RT pro pitnou vodu, 32x3,0 mm, max. teplota 95°C, provozní tlak 10 bar (70°C), životnost 50let, lisované spoje mosazné tvarovky</t>
  </si>
  <si>
    <t>Potrubí vícevrstvé PE-RT/Al/PE-RT pro pitnou vodu, 40x4,0 mm, max. teplota 95°C, provozní tlak 10 bar (70°C), životnost 50let, lisované spoje mosazné tvarovky</t>
  </si>
  <si>
    <t>Izolační potrubní pouzdro z polyethylenu se strukturou uzavřených buněk, lamda 10°C = 0,038 W/mK, max. povrchová teplota potrubí 102°C, samozhášivý, neskapávající a nešířící oheň, průměr 18mm; tl.9 mm</t>
  </si>
  <si>
    <t>Izolační potrubní pouzdro z polyethylenu se strukturou uzavřených buněk, lamda 10°C = 0,038 W/mK, max. povrchová teplota potrubí 102°C, samozhášivý, neskapávající a nešířící oheň, průměr 20 mm; tl. 9 mm</t>
  </si>
  <si>
    <t>Izolační potrubní pouzdro z polyethylenu se strukturou uzavřených buněk, lamda 10°C = 0,038 W/mK, max. povrchová teplota potrubí 102°C, samozhášivý, neskapávající a nešířící oheň, průměr 25 mm; tl. 9 mm</t>
  </si>
  <si>
    <t>Izolační potrubní pouzdro z polyethylenu se strukturou uzavřených buněk, lamda 10°C = 0,038 W/mK, max. povrchová teplota potrubí 102°C, samozhášivý, neskapávající a nešířící oheň, průměr 32 mm; tl. 9 mm</t>
  </si>
  <si>
    <t>Izolační potrubní pouzdro z polyethylenu se strukturou uzavřených buněk, lamda 10°C = 0,038 W/mK, max. povrchová teplota potrubí 102°C, samozhášivý, neskapávající a nešířící oheň, průměr 40 mm; tl.13 mm</t>
  </si>
  <si>
    <t>Izolační potrubní pouzdro z polyethylenu se strukturou uzavřených buněk, lamda 10°C = 0,038 W/mK, max. povrchová teplota potrubí 102°C, samozhášivý, neskapávající a nešířící oheň, průměr 50 mmtl. 13 mm</t>
  </si>
  <si>
    <t>Izolační potrubní pouzdro z polyethylenu se strukturou uzavřených buněk, lamda 10°C = 0,038 W/mK, max. povrchová teplota potrubí 102°C, samozhášivý, neskapávající a nešířící oheň, průměr 35 mm; tl.13 mm</t>
  </si>
  <si>
    <t>Větrací hlavice pro ukončení větracího potrubí na střeše, pro DN 75 mm, materiál PP</t>
  </si>
  <si>
    <t>Větrací hlavice pro ukončení větracího potrubí na střeše, pro DN 110 mm, materiál PP</t>
  </si>
  <si>
    <t>Izolační potrubní pouzdro z polyethylenu se strukturou uzavřených buněk, lamda 10°C = 0,038 W/mK, max. povrchová teplota potrubí 102°C, samozhášivý, neskapávající a nešířící oheň, průměr 22 mm; tl. 20 mm</t>
  </si>
  <si>
    <t>Izolační potrubní pouzdro z polyethylenu se strukturou uzavřených buněk, lamda 10°C = 0,038 W/mK, max. povrchová teplota potrubí 102°C, samozhášivý, neskapávající a nešířící oheň, průměr  28mm; tl. 20 mm</t>
  </si>
  <si>
    <t>Izolační potrubní pouzdro z polyethylenu se strukturou uzavřených buněk, lamda 10°C = 0,038 W/mK, max. povrchová teplota potrubí 102°C, samozhášivý, neskapávající a nešířící oheň, průměr 35 mm; tl.25 mm</t>
  </si>
  <si>
    <t>Izolační potrubní pouzdro z polyethylenu se strukturou uzavřených buněk, lamda 10°C = 0,038 W/mK, max. povrchová teplota potrubí 102°C, samozhášivý, neskapávající a nešířící oheň, průměr 42 mm; tl. 30 mm</t>
  </si>
  <si>
    <t>ISŠ Slavkov</t>
  </si>
  <si>
    <t>Střední škola</t>
  </si>
  <si>
    <t>Zkouška těsnosti kanalizace vodou DN 200</t>
  </si>
  <si>
    <t>Potrubí HT připojovací D 50x1,8 mm</t>
  </si>
  <si>
    <t>Potrubí HT připojovací D 75x1,9 mm</t>
  </si>
  <si>
    <t>Potrubí HT připojovací D 110x2,7 mm</t>
  </si>
  <si>
    <t>Potrubí HT svodné (ležaté) zavěšené D 75 x 1,9 mm</t>
  </si>
  <si>
    <t>Potrubí HT svodné (ležaté) zavěšené D 110 x 2,7 mm</t>
  </si>
  <si>
    <t>Potrubí HT svodné (ležaté) zavěšené D 125 x 3,1 mm</t>
  </si>
  <si>
    <t>Potrubí HT odpadní svislé D 75 x 1,9 mm</t>
  </si>
  <si>
    <t>Potrubí HT odpadní svislé D 110 x 2,7 mm</t>
  </si>
  <si>
    <t>Potrubí HT odpadní svislé D 125 x 3,1 mm</t>
  </si>
  <si>
    <t>Přesun hmot pro vnitřní kanalizaci, výšky do 12 m</t>
  </si>
  <si>
    <t>Potrubí z trub.závit.pozink.svařovan. 11343,DN 25</t>
  </si>
  <si>
    <t>Potrubí z trub.závit.pozink.svařovan. 11343,DN 32</t>
  </si>
  <si>
    <t>Potrubí vícevrstvé PE-RT/Al/PE-RT pro pitnou vodu, 50x4,5 mm, max. teplota 95°C, provozní tlak 10 bar (70°C), životnost 50let, lisované spoje mosazné tvarovky</t>
  </si>
  <si>
    <t>Tlaková zkouška vodovodního potrubí DN 50</t>
  </si>
  <si>
    <t>Filtr; DN 20; závit</t>
  </si>
  <si>
    <t>998722102R00</t>
  </si>
  <si>
    <t>Přesun hmot pro vnitřní vodovod, výšky do 12 m</t>
  </si>
  <si>
    <t>998721102R00</t>
  </si>
  <si>
    <t>998725102R00</t>
  </si>
  <si>
    <t>Přesun hmot pro zařizovací předměty, výšky do 12 m</t>
  </si>
  <si>
    <t>Potrubí HT připojovací D 40 x 1,8 mm</t>
  </si>
  <si>
    <t>Sifon kondenzační DN 40 PP vodorovný odtok</t>
  </si>
  <si>
    <t>Vyvedení odpadních výpustek D 40 x 1,8</t>
  </si>
  <si>
    <t>Izolační potrubní pouzdro z polyethylenu se strukturou uzavřených buněk, lamda 10°C = 0,038 W/mK, max. povrchová teplota potrubí 102°C, samozhášivý, neskapávající a nešířící oheň, průměr 48 mm; tl.13 mm</t>
  </si>
  <si>
    <t>Izolační potrubní pouzdro z polyethylenu se strukturou uzavřených buněk, lamda 10°C = 0,038 W/mK, max. povrchová teplota potrubí 102°C, samozhášivý, neskapávající a nešířící oheň, průměr 54 mmtl. 30 mm</t>
  </si>
  <si>
    <t>Podlahová spusť  se svislým odtokem, s vtokovou mřížkou z nerezové oceli 115x115 mm, max. průtok 0,5 l/s, výška vodního uzávěru 50mm a pachotěsnost i bez vody v zápachové uzávěrce, třída zatížení K 3 -max 300kg</t>
  </si>
  <si>
    <t>151101101R00</t>
  </si>
  <si>
    <t>Pažení a rozepření stěn rýh - příložné - hl.do 2 m</t>
  </si>
  <si>
    <t>151101102R00</t>
  </si>
  <si>
    <t>Pažení a rozepření stěn rýh - příložné - hl.do 4 m</t>
  </si>
  <si>
    <t>151101111R00</t>
  </si>
  <si>
    <t>Odstranění pažení stěn rýh - příložné - hl. do 2 m</t>
  </si>
  <si>
    <t>151101112R00</t>
  </si>
  <si>
    <t>Odstranění pažení stěn rýh - příložné - hl. do 4 m</t>
  </si>
  <si>
    <t>721290111R00</t>
  </si>
  <si>
    <t>Zkouška těsnosti kanalizace vodou DN 125</t>
  </si>
  <si>
    <t>721290112R00</t>
  </si>
  <si>
    <t>721290113R00</t>
  </si>
  <si>
    <t>Zkouška těsnosti kanalizace vodou DN 300</t>
  </si>
  <si>
    <t>721176222R00</t>
  </si>
  <si>
    <t>Potrubí KG svodné (ležaté) v zemi D 110 x 3,2 mm</t>
  </si>
  <si>
    <t>721176223R00</t>
  </si>
  <si>
    <t>Potrubí KG svodné (ležaté) v zemi D 125 x 3,2 mm</t>
  </si>
  <si>
    <t>721176224R00</t>
  </si>
  <si>
    <t>Potrubí KG svodné (ležaté) v zemi D 160 x 4,0 mm</t>
  </si>
  <si>
    <t>Šachta/spadiště plastová prefabrikovaná, dn600, vč. poklopu a prefabrikovaného dna</t>
  </si>
  <si>
    <t>MTŽ plastové šachty revizní /spadiště - prům. 600 mm</t>
  </si>
  <si>
    <t xml:space="preserve">Trubka kabelová chránička DN150, ohebné potrubí s vyšší kruhovou tuhostí </t>
  </si>
  <si>
    <t>Mtž betonové šachty</t>
  </si>
  <si>
    <t>Potrubí z plastu odpadní hrdlové D 125 x 3,1 mm, polypropylen plněný minerálem se schopností snižovat intenzitu hluku (20dB), dlouhoodobá teplotní odolnost 90°C, třída hořlavosti B2 dle DIN 4102</t>
  </si>
  <si>
    <t>Montáž předstěnových systémů do SDK kce/pro zazdění</t>
  </si>
  <si>
    <t>722130235R00</t>
  </si>
  <si>
    <t>Potrubí z trub.závit.pozink.svařovan. 11343,DN 40</t>
  </si>
  <si>
    <t>-</t>
  </si>
  <si>
    <t>Potrubí z PE 100, dn 125x11,4 mm</t>
  </si>
  <si>
    <t>Izolační potrubní pouzdro z polyethylenu se strukturou uzavřených buněk, lamda 10°C = 0,038 W/mK, max. povrchová teplota potrubí 102°C, samozhášivý, neskapávající a nešířící oheň, průměr 110 mm; tl.20 mm</t>
  </si>
  <si>
    <t>Montáž trubek polyetylenových ve výkopu d 125 mm</t>
  </si>
  <si>
    <t>871261121R00</t>
  </si>
  <si>
    <t>721176424R00</t>
  </si>
  <si>
    <t>721176425R00</t>
  </si>
  <si>
    <t>721176427R00</t>
  </si>
  <si>
    <t>722172412R00</t>
  </si>
  <si>
    <t>721176102R00</t>
  </si>
  <si>
    <t>721176103R00</t>
  </si>
  <si>
    <t>721176104R00</t>
  </si>
  <si>
    <t>721176105R00</t>
  </si>
  <si>
    <t>721176134R00</t>
  </si>
  <si>
    <t>721176135R00</t>
  </si>
  <si>
    <t>721176136R00</t>
  </si>
  <si>
    <t>721176114R00</t>
  </si>
  <si>
    <t>721176115R00</t>
  </si>
  <si>
    <t>721176116R00</t>
  </si>
  <si>
    <t>721194104R00</t>
  </si>
  <si>
    <t>721194105R00</t>
  </si>
  <si>
    <t>722151121R00</t>
  </si>
  <si>
    <t>721194107R00</t>
  </si>
  <si>
    <t>721194109R00</t>
  </si>
  <si>
    <t>Tepelná izolace tl.32 mm-desky, syntetický kaučuk, teplota použití -50 až +110°C, tep.vodivost 0,033 W/m*K při 0°C, faktor difuzního odporu menší nebo rovno 10.000, reakce na oheň B-s3,d0(samozhášecí, neskapává, nešíří oheň)</t>
  </si>
  <si>
    <t>721223423RT2</t>
  </si>
  <si>
    <t>Podomítková vodní záp.uzávěrka pro odvod kondenzátu s přídavnou mechanickou zápachovou uzávěrkou(kuličkou), připojení potrubí s vnějším prům. 20-32 mm a min.pruběžným vnitřním o průměru 18mm, odtok DN32</t>
  </si>
  <si>
    <t>551623506R</t>
  </si>
  <si>
    <t>28654741R</t>
  </si>
  <si>
    <t>721234114RT1</t>
  </si>
  <si>
    <t>Čistící tvarovka s hlakým koncem DN110 na plastová potrubí, rychlouzávěr, krycí mřížka, rámeček z nerezové oceli</t>
  </si>
  <si>
    <t>55162314R</t>
  </si>
  <si>
    <t>721273144R00</t>
  </si>
  <si>
    <t>721273145R00</t>
  </si>
  <si>
    <t>722130233R00</t>
  </si>
  <si>
    <t>722130234R00</t>
  </si>
  <si>
    <t>722178312RT1</t>
  </si>
  <si>
    <t>722178313RT1</t>
  </si>
  <si>
    <t>722178314RT1</t>
  </si>
  <si>
    <t>722178315RT1</t>
  </si>
  <si>
    <t>722178316RT1</t>
  </si>
  <si>
    <t>722178317RT1</t>
  </si>
  <si>
    <t>722182001R00</t>
  </si>
  <si>
    <t>722182004R00</t>
  </si>
  <si>
    <t>722223131R00</t>
  </si>
  <si>
    <t>722280108R00</t>
  </si>
  <si>
    <t>722290234R00</t>
  </si>
  <si>
    <t>722237323R00</t>
  </si>
  <si>
    <t>722237324R00</t>
  </si>
  <si>
    <t>722237325R00</t>
  </si>
  <si>
    <t>722237326R00</t>
  </si>
  <si>
    <t>722236512R00</t>
  </si>
  <si>
    <t>Zpětný ventil; DN 20, s kontrolovatelnými výtoky</t>
  </si>
  <si>
    <t>Zpětný ventil; DN 32, s kontrolovatelnými výtoky</t>
  </si>
  <si>
    <t>722239101R00</t>
  </si>
  <si>
    <t>722239102R00</t>
  </si>
  <si>
    <t>722239103R00</t>
  </si>
  <si>
    <t>722239104R00</t>
  </si>
  <si>
    <t>722239105R00</t>
  </si>
  <si>
    <t>Domovní vodoměr DN20, Qn=1,5 m3/h, studená voda</t>
  </si>
  <si>
    <t>725339101R00</t>
  </si>
  <si>
    <t>725829301R00</t>
  </si>
  <si>
    <t>Zpětný ventil; DN 40, s kontrolovatelnými výtoky</t>
  </si>
  <si>
    <t>Nastavení a zaregulování seřizovacích armatur</t>
  </si>
  <si>
    <t>Zpětný ventil; DN 25, s kontrolovatelnými výtoky</t>
  </si>
  <si>
    <t>Filtr; DN 25; závit</t>
  </si>
  <si>
    <t>722236513R00</t>
  </si>
  <si>
    <t xml:space="preserve">Montáž přírub. armatur, 2 příruby, PN 16, DN 100   </t>
  </si>
  <si>
    <t>734109217R00</t>
  </si>
  <si>
    <t>Šoupě litinové DN100, příruby pro ocelové potrubí</t>
  </si>
  <si>
    <t>soubor</t>
  </si>
  <si>
    <t>734421160R00</t>
  </si>
  <si>
    <t xml:space="preserve">Tlakoměr deformační 0-10 MPa č. 03322, D 100   </t>
  </si>
  <si>
    <t>48466706R</t>
  </si>
  <si>
    <t>Oběhové mokroběžné čerpadlo; DN25; Qmax=3,74m3/hod; Hmax=6m; 
KONSTANTNÍ TLAK; Pe=40W; I=0,44A; 230V</t>
  </si>
  <si>
    <t>Šachta betonová prum. 1000, sestavená z bet. zkruží, dno betonové, litinový poklop 7t</t>
  </si>
  <si>
    <t>Systém hydrantový s hadicí D25/30 celonerezová plná dvířka , stálotvará hadice</t>
  </si>
  <si>
    <t>44982640R</t>
  </si>
  <si>
    <t>Potrubí ležaté v zemi, DN 150 mm, SN10 s žebrovanou stěnou</t>
  </si>
  <si>
    <t>Potrubí ležaté v zemi, DN 300 mm, SN10 s žebrovanou stěnou</t>
  </si>
  <si>
    <t>Potrubí ležaté v zemi, DN 200 mm, SN10 s žebrovanou stěnou</t>
  </si>
  <si>
    <t xml:space="preserve">Potrubí pro pitnou vodu, nerezové 1.4401, lisované spoje, d 108 x 2,0 mm   </t>
  </si>
  <si>
    <t>Vyvažovací ventil pro cirkulaci teplé vody DN10/15, povrch. úprava: elektroforetický lak, vč. izol. Pouzdra</t>
  </si>
  <si>
    <t>Vyvažovací ventil pro cirkulaci teplé vody DN25, povrch. úprava: elektroforetický lak, vč. izol. pouzdra</t>
  </si>
  <si>
    <t>Expanzní nádoba pro pitnou vodu o objemu 33 l, 10bar,  vzduchotěsným butylovým vakem dle normy DIN 4807 T 3+5, KTW C a W270, přípojení G 3/4" vč. průtočné armatury</t>
  </si>
  <si>
    <t>Zástěna sprchová šířky 900mm, třídílná</t>
  </si>
  <si>
    <t>Domovní vodoměr 
s možností osazení impulzního výstupu 
DN25, Qn=6,3m3/h, tmax=30°C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</si>
</sst>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#,##0\ &quot;Kč&quot;"/>
    <numFmt numFmtId="166" formatCode="0.0"/>
  </numFmts>
  <fonts count="20" x14ac:knownFonts="1">
    <font>
      <sz val="10"/>
      <name val="Arial CE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name val="Arial CE"/>
    </font>
    <font>
      <sz val="8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61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6" fillId="0" borderId="0"/>
    <xf numFmtId="0" fontId="4" fillId="0" borderId="0"/>
  </cellStyleXfs>
  <cellXfs count="190">
    <xf numFmtId="0" fontId="0" fillId="0" borderId="0" xfId="0"/>
    <xf numFmtId="0" fontId="6" fillId="0" borderId="0" xfId="1"/>
    <xf numFmtId="0" fontId="9" fillId="0" borderId="0" xfId="1" applyFont="1" applyAlignment="1">
      <alignment horizontal="centerContinuous"/>
    </xf>
    <xf numFmtId="0" fontId="10" fillId="0" borderId="0" xfId="1" applyFont="1" applyAlignment="1">
      <alignment horizontal="centerContinuous"/>
    </xf>
    <xf numFmtId="0" fontId="10" fillId="0" borderId="0" xfId="1" applyFont="1" applyAlignment="1">
      <alignment horizontal="right"/>
    </xf>
    <xf numFmtId="0" fontId="6" fillId="0" borderId="4" xfId="1" applyBorder="1"/>
    <xf numFmtId="0" fontId="7" fillId="0" borderId="4" xfId="1" applyFont="1" applyBorder="1" applyAlignment="1">
      <alignment horizontal="right"/>
    </xf>
    <xf numFmtId="0" fontId="6" fillId="0" borderId="8" xfId="1" applyBorder="1"/>
    <xf numFmtId="0" fontId="7" fillId="0" borderId="0" xfId="1" applyFont="1"/>
    <xf numFmtId="0" fontId="6" fillId="0" borderId="0" xfId="1" applyAlignment="1">
      <alignment horizontal="right"/>
    </xf>
    <xf numFmtId="49" fontId="2" fillId="0" borderId="11" xfId="1" applyNumberFormat="1" applyFont="1" applyBorder="1"/>
    <xf numFmtId="0" fontId="2" fillId="0" borderId="1" xfId="1" applyFont="1" applyBorder="1" applyAlignment="1">
      <alignment horizontal="center"/>
    </xf>
    <xf numFmtId="0" fontId="2" fillId="0" borderId="11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left"/>
    </xf>
    <xf numFmtId="0" fontId="3" fillId="0" borderId="10" xfId="1" applyFont="1" applyBorder="1"/>
    <xf numFmtId="0" fontId="6" fillId="0" borderId="10" xfId="1" applyBorder="1" applyAlignment="1">
      <alignment horizontal="center"/>
    </xf>
    <xf numFmtId="0" fontId="6" fillId="0" borderId="10" xfId="1" applyBorder="1" applyAlignment="1">
      <alignment horizontal="right"/>
    </xf>
    <xf numFmtId="0" fontId="6" fillId="0" borderId="10" xfId="1" applyBorder="1"/>
    <xf numFmtId="0" fontId="11" fillId="0" borderId="0" xfId="1" applyFont="1"/>
    <xf numFmtId="4" fontId="12" fillId="0" borderId="10" xfId="1" applyNumberFormat="1" applyFont="1" applyBorder="1"/>
    <xf numFmtId="3" fontId="6" fillId="0" borderId="0" xfId="1" applyNumberFormat="1"/>
    <xf numFmtId="49" fontId="5" fillId="0" borderId="10" xfId="1" applyNumberFormat="1" applyFont="1" applyBorder="1" applyAlignment="1">
      <alignment horizontal="left" vertical="top"/>
    </xf>
    <xf numFmtId="0" fontId="5" fillId="0" borderId="10" xfId="1" applyFont="1" applyBorder="1" applyAlignment="1">
      <alignment wrapText="1"/>
    </xf>
    <xf numFmtId="49" fontId="12" fillId="0" borderId="10" xfId="1" applyNumberFormat="1" applyFont="1" applyBorder="1" applyAlignment="1">
      <alignment horizontal="center" shrinkToFit="1"/>
    </xf>
    <xf numFmtId="0" fontId="6" fillId="2" borderId="12" xfId="1" applyFill="1" applyBorder="1" applyAlignment="1">
      <alignment horizontal="center"/>
    </xf>
    <xf numFmtId="49" fontId="1" fillId="2" borderId="12" xfId="1" applyNumberFormat="1" applyFont="1" applyFill="1" applyBorder="1" applyAlignment="1">
      <alignment horizontal="left"/>
    </xf>
    <xf numFmtId="0" fontId="1" fillId="2" borderId="12" xfId="1" applyFont="1" applyFill="1" applyBorder="1"/>
    <xf numFmtId="4" fontId="6" fillId="2" borderId="12" xfId="1" applyNumberFormat="1" applyFill="1" applyBorder="1" applyAlignment="1">
      <alignment horizontal="right"/>
    </xf>
    <xf numFmtId="4" fontId="3" fillId="2" borderId="12" xfId="1" applyNumberFormat="1" applyFont="1" applyFill="1" applyBorder="1"/>
    <xf numFmtId="4" fontId="6" fillId="0" borderId="0" xfId="1" applyNumberFormat="1"/>
    <xf numFmtId="0" fontId="1" fillId="0" borderId="4" xfId="1" applyFont="1" applyBorder="1"/>
    <xf numFmtId="0" fontId="1" fillId="0" borderId="8" xfId="1" applyFont="1" applyBorder="1"/>
    <xf numFmtId="0" fontId="13" fillId="0" borderId="13" xfId="0" applyFont="1" applyBorder="1" applyAlignment="1">
      <alignment vertical="top"/>
    </xf>
    <xf numFmtId="0" fontId="13" fillId="0" borderId="10" xfId="0" applyFont="1" applyBorder="1" applyAlignment="1">
      <alignment horizontal="left" vertical="top" wrapText="1"/>
    </xf>
    <xf numFmtId="0" fontId="13" fillId="0" borderId="14" xfId="0" applyFont="1" applyBorder="1" applyAlignment="1">
      <alignment horizontal="center" vertical="top" shrinkToFit="1"/>
    </xf>
    <xf numFmtId="4" fontId="13" fillId="0" borderId="10" xfId="0" applyNumberFormat="1" applyFont="1" applyBorder="1" applyAlignment="1">
      <alignment vertical="top" shrinkToFit="1"/>
    </xf>
    <xf numFmtId="0" fontId="13" fillId="0" borderId="0" xfId="0" applyFont="1"/>
    <xf numFmtId="0" fontId="14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49" fontId="15" fillId="2" borderId="19" xfId="0" applyNumberFormat="1" applyFont="1" applyFill="1" applyBorder="1"/>
    <xf numFmtId="49" fontId="0" fillId="2" borderId="14" xfId="0" applyNumberFormat="1" applyFill="1" applyBorder="1"/>
    <xf numFmtId="0" fontId="1" fillId="2" borderId="0" xfId="0" applyFont="1" applyFill="1"/>
    <xf numFmtId="0" fontId="0" fillId="2" borderId="0" xfId="0" applyFill="1"/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24" xfId="0" applyBorder="1"/>
    <xf numFmtId="0" fontId="0" fillId="0" borderId="25" xfId="0" applyBorder="1"/>
    <xf numFmtId="49" fontId="0" fillId="0" borderId="13" xfId="0" applyNumberFormat="1" applyBorder="1" applyAlignment="1">
      <alignment horizontal="left"/>
    </xf>
    <xf numFmtId="3" fontId="0" fillId="0" borderId="25" xfId="0" applyNumberFormat="1" applyBorder="1"/>
    <xf numFmtId="0" fontId="0" fillId="0" borderId="27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19" xfId="0" applyBorder="1"/>
    <xf numFmtId="0" fontId="0" fillId="0" borderId="13" xfId="0" applyBorder="1"/>
    <xf numFmtId="3" fontId="0" fillId="0" borderId="0" xfId="0" applyNumberFormat="1"/>
    <xf numFmtId="0" fontId="14" fillId="0" borderId="33" xfId="0" applyFont="1" applyBorder="1" applyAlignment="1">
      <alignment horizontal="centerContinuous" vertical="center"/>
    </xf>
    <xf numFmtId="0" fontId="16" fillId="0" borderId="34" xfId="0" applyFont="1" applyBorder="1" applyAlignment="1">
      <alignment horizontal="centerContinuous" vertical="center"/>
    </xf>
    <xf numFmtId="0" fontId="0" fillId="0" borderId="34" xfId="0" applyBorder="1" applyAlignment="1">
      <alignment horizontal="centerContinuous" vertical="center"/>
    </xf>
    <xf numFmtId="0" fontId="0" fillId="0" borderId="35" xfId="0" applyBorder="1" applyAlignment="1">
      <alignment horizontal="centerContinuous" vertical="center"/>
    </xf>
    <xf numFmtId="0" fontId="3" fillId="0" borderId="36" xfId="0" applyFont="1" applyBorder="1" applyAlignment="1">
      <alignment horizontal="left"/>
    </xf>
    <xf numFmtId="0" fontId="0" fillId="0" borderId="37" xfId="0" applyBorder="1" applyAlignment="1">
      <alignment horizontal="left"/>
    </xf>
    <xf numFmtId="0" fontId="0" fillId="0" borderId="38" xfId="0" applyBorder="1" applyAlignment="1">
      <alignment horizontal="centerContinuous"/>
    </xf>
    <xf numFmtId="0" fontId="3" fillId="0" borderId="37" xfId="0" applyFont="1" applyBorder="1" applyAlignment="1">
      <alignment horizontal="centerContinuous"/>
    </xf>
    <xf numFmtId="0" fontId="0" fillId="0" borderId="37" xfId="0" applyBorder="1" applyAlignment="1">
      <alignment horizontal="centerContinuous"/>
    </xf>
    <xf numFmtId="0" fontId="0" fillId="0" borderId="39" xfId="0" applyBorder="1"/>
    <xf numFmtId="0" fontId="0" fillId="0" borderId="31" xfId="0" applyBorder="1"/>
    <xf numFmtId="3" fontId="0" fillId="0" borderId="40" xfId="0" applyNumberFormat="1" applyBorder="1"/>
    <xf numFmtId="0" fontId="0" fillId="0" borderId="41" xfId="0" applyBorder="1"/>
    <xf numFmtId="3" fontId="0" fillId="0" borderId="42" xfId="0" applyNumberFormat="1" applyBorder="1"/>
    <xf numFmtId="0" fontId="0" fillId="0" borderId="43" xfId="0" applyBorder="1"/>
    <xf numFmtId="3" fontId="0" fillId="0" borderId="26" xfId="0" applyNumberFormat="1" applyBorder="1"/>
    <xf numFmtId="0" fontId="0" fillId="0" borderId="1" xfId="0" applyBorder="1"/>
    <xf numFmtId="0" fontId="0" fillId="0" borderId="44" xfId="0" applyBorder="1"/>
    <xf numFmtId="0" fontId="0" fillId="0" borderId="45" xfId="0" applyBorder="1"/>
    <xf numFmtId="0" fontId="4" fillId="0" borderId="27" xfId="0" applyFont="1" applyBorder="1"/>
    <xf numFmtId="3" fontId="0" fillId="0" borderId="46" xfId="0" applyNumberFormat="1" applyBorder="1"/>
    <xf numFmtId="0" fontId="0" fillId="0" borderId="47" xfId="0" applyBorder="1"/>
    <xf numFmtId="3" fontId="0" fillId="0" borderId="48" xfId="0" applyNumberFormat="1" applyBorder="1"/>
    <xf numFmtId="0" fontId="0" fillId="0" borderId="49" xfId="0" applyBorder="1"/>
    <xf numFmtId="0" fontId="0" fillId="0" borderId="50" xfId="0" applyBorder="1"/>
    <xf numFmtId="0" fontId="0" fillId="0" borderId="0" xfId="0" applyAlignment="1">
      <alignment horizontal="right"/>
    </xf>
    <xf numFmtId="164" fontId="0" fillId="0" borderId="0" xfId="0" applyNumberFormat="1"/>
    <xf numFmtId="0" fontId="0" fillId="0" borderId="24" xfId="0" applyBorder="1" applyAlignment="1">
      <alignment horizontal="right"/>
    </xf>
    <xf numFmtId="165" fontId="0" fillId="0" borderId="26" xfId="0" applyNumberFormat="1" applyBorder="1"/>
    <xf numFmtId="165" fontId="0" fillId="0" borderId="0" xfId="0" applyNumberFormat="1"/>
    <xf numFmtId="0" fontId="16" fillId="0" borderId="47" xfId="0" applyFont="1" applyBorder="1"/>
    <xf numFmtId="0" fontId="16" fillId="0" borderId="48" xfId="0" applyFont="1" applyBorder="1"/>
    <xf numFmtId="0" fontId="16" fillId="0" borderId="51" xfId="0" applyFont="1" applyBorder="1"/>
    <xf numFmtId="165" fontId="16" fillId="0" borderId="48" xfId="0" applyNumberFormat="1" applyFont="1" applyBorder="1"/>
    <xf numFmtId="0" fontId="16" fillId="0" borderId="52" xfId="0" applyFont="1" applyBorder="1"/>
    <xf numFmtId="0" fontId="16" fillId="0" borderId="0" xfId="0" applyFont="1"/>
    <xf numFmtId="0" fontId="0" fillId="0" borderId="0" xfId="0" applyAlignment="1">
      <alignment vertical="justify"/>
    </xf>
    <xf numFmtId="0" fontId="6" fillId="0" borderId="4" xfId="1" applyBorder="1" applyAlignment="1">
      <alignment horizontal="right"/>
    </xf>
    <xf numFmtId="0" fontId="0" fillId="0" borderId="4" xfId="0" applyBorder="1" applyAlignment="1">
      <alignment horizontal="left"/>
    </xf>
    <xf numFmtId="0" fontId="0" fillId="0" borderId="5" xfId="0" applyBorder="1"/>
    <xf numFmtId="0" fontId="6" fillId="0" borderId="8" xfId="1" applyBorder="1" applyAlignment="1">
      <alignment horizontal="right"/>
    </xf>
    <xf numFmtId="49" fontId="14" fillId="0" borderId="0" xfId="0" applyNumberFormat="1" applyFont="1" applyAlignment="1">
      <alignment horizontal="centerContinuous"/>
    </xf>
    <xf numFmtId="49" fontId="3" fillId="0" borderId="36" xfId="0" applyNumberFormat="1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53" xfId="0" applyFont="1" applyBorder="1"/>
    <xf numFmtId="0" fontId="3" fillId="0" borderId="54" xfId="0" applyFont="1" applyBorder="1"/>
    <xf numFmtId="0" fontId="3" fillId="0" borderId="55" xfId="0" applyFont="1" applyBorder="1"/>
    <xf numFmtId="49" fontId="7" fillId="0" borderId="19" xfId="0" applyNumberFormat="1" applyFont="1" applyBorder="1"/>
    <xf numFmtId="0" fontId="7" fillId="0" borderId="0" xfId="0" applyFont="1"/>
    <xf numFmtId="3" fontId="4" fillId="0" borderId="20" xfId="0" applyNumberFormat="1" applyFont="1" applyBorder="1"/>
    <xf numFmtId="3" fontId="4" fillId="0" borderId="14" xfId="0" applyNumberFormat="1" applyFont="1" applyBorder="1"/>
    <xf numFmtId="3" fontId="4" fillId="0" borderId="10" xfId="0" applyNumberFormat="1" applyFont="1" applyBorder="1"/>
    <xf numFmtId="3" fontId="4" fillId="0" borderId="56" xfId="0" applyNumberFormat="1" applyFont="1" applyBorder="1"/>
    <xf numFmtId="0" fontId="3" fillId="0" borderId="36" xfId="0" applyFont="1" applyBorder="1"/>
    <xf numFmtId="3" fontId="3" fillId="0" borderId="38" xfId="0" applyNumberFormat="1" applyFont="1" applyBorder="1"/>
    <xf numFmtId="3" fontId="3" fillId="0" borderId="53" xfId="0" applyNumberFormat="1" applyFont="1" applyBorder="1"/>
    <xf numFmtId="3" fontId="3" fillId="0" borderId="54" xfId="0" applyNumberFormat="1" applyFont="1" applyBorder="1"/>
    <xf numFmtId="3" fontId="3" fillId="0" borderId="55" xfId="0" applyNumberFormat="1" applyFont="1" applyBorder="1"/>
    <xf numFmtId="0" fontId="3" fillId="0" borderId="0" xfId="0" applyFont="1"/>
    <xf numFmtId="3" fontId="14" fillId="0" borderId="0" xfId="0" applyNumberFormat="1" applyFont="1" applyAlignment="1">
      <alignment horizontal="centerContinuous"/>
    </xf>
    <xf numFmtId="0" fontId="17" fillId="0" borderId="41" xfId="0" applyFont="1" applyBorder="1"/>
    <xf numFmtId="0" fontId="17" fillId="0" borderId="42" xfId="0" applyFont="1" applyBorder="1"/>
    <xf numFmtId="0" fontId="0" fillId="0" borderId="57" xfId="0" applyBorder="1"/>
    <xf numFmtId="0" fontId="17" fillId="0" borderId="58" xfId="0" applyFont="1" applyBorder="1" applyAlignment="1">
      <alignment horizontal="right"/>
    </xf>
    <xf numFmtId="0" fontId="17" fillId="0" borderId="42" xfId="0" applyFont="1" applyBorder="1" applyAlignment="1">
      <alignment horizontal="right"/>
    </xf>
    <xf numFmtId="0" fontId="17" fillId="0" borderId="43" xfId="0" applyFont="1" applyBorder="1" applyAlignment="1">
      <alignment horizontal="center"/>
    </xf>
    <xf numFmtId="4" fontId="18" fillId="0" borderId="42" xfId="0" applyNumberFormat="1" applyFont="1" applyBorder="1" applyAlignment="1">
      <alignment horizontal="right"/>
    </xf>
    <xf numFmtId="4" fontId="18" fillId="0" borderId="57" xfId="0" applyNumberFormat="1" applyFont="1" applyBorder="1" applyAlignment="1">
      <alignment horizontal="right"/>
    </xf>
    <xf numFmtId="0" fontId="4" fillId="0" borderId="45" xfId="0" applyFont="1" applyBorder="1"/>
    <xf numFmtId="0" fontId="4" fillId="0" borderId="31" xfId="0" applyFont="1" applyBorder="1"/>
    <xf numFmtId="0" fontId="4" fillId="0" borderId="32" xfId="0" applyFont="1" applyBorder="1"/>
    <xf numFmtId="3" fontId="4" fillId="0" borderId="44" xfId="0" applyNumberFormat="1" applyFont="1" applyBorder="1" applyAlignment="1">
      <alignment horizontal="right"/>
    </xf>
    <xf numFmtId="166" fontId="4" fillId="0" borderId="11" xfId="0" applyNumberFormat="1" applyFont="1" applyBorder="1" applyAlignment="1">
      <alignment horizontal="right"/>
    </xf>
    <xf numFmtId="3" fontId="4" fillId="0" borderId="59" xfId="0" applyNumberFormat="1" applyFont="1" applyBorder="1" applyAlignment="1">
      <alignment horizontal="right"/>
    </xf>
    <xf numFmtId="4" fontId="4" fillId="0" borderId="31" xfId="0" applyNumberFormat="1" applyFont="1" applyBorder="1" applyAlignment="1">
      <alignment horizontal="right"/>
    </xf>
    <xf numFmtId="3" fontId="4" fillId="0" borderId="32" xfId="0" applyNumberFormat="1" applyFont="1" applyBorder="1" applyAlignment="1">
      <alignment horizontal="right"/>
    </xf>
    <xf numFmtId="0" fontId="3" fillId="0" borderId="48" xfId="0" applyFont="1" applyBorder="1"/>
    <xf numFmtId="0" fontId="0" fillId="0" borderId="48" xfId="0" applyBorder="1"/>
    <xf numFmtId="4" fontId="0" fillId="0" borderId="60" xfId="0" applyNumberFormat="1" applyBorder="1"/>
    <xf numFmtId="4" fontId="0" fillId="0" borderId="47" xfId="0" applyNumberFormat="1" applyBorder="1"/>
    <xf numFmtId="4" fontId="0" fillId="0" borderId="48" xfId="0" applyNumberFormat="1" applyBorder="1"/>
    <xf numFmtId="3" fontId="7" fillId="0" borderId="0" xfId="0" applyNumberFormat="1" applyFont="1"/>
    <xf numFmtId="4" fontId="7" fillId="0" borderId="0" xfId="0" applyNumberFormat="1" applyFont="1"/>
    <xf numFmtId="4" fontId="0" fillId="0" borderId="0" xfId="0" applyNumberFormat="1"/>
    <xf numFmtId="0" fontId="13" fillId="0" borderId="10" xfId="1" applyFont="1" applyBorder="1" applyAlignment="1">
      <alignment wrapText="1"/>
    </xf>
    <xf numFmtId="2" fontId="13" fillId="0" borderId="0" xfId="0" applyNumberFormat="1" applyFont="1"/>
    <xf numFmtId="0" fontId="13" fillId="3" borderId="13" xfId="0" applyFont="1" applyFill="1" applyBorder="1" applyAlignment="1">
      <alignment vertical="top"/>
    </xf>
    <xf numFmtId="49" fontId="1" fillId="3" borderId="12" xfId="1" applyNumberFormat="1" applyFont="1" applyFill="1" applyBorder="1" applyAlignment="1">
      <alignment horizontal="left"/>
    </xf>
    <xf numFmtId="0" fontId="1" fillId="3" borderId="12" xfId="1" applyFont="1" applyFill="1" applyBorder="1"/>
    <xf numFmtId="0" fontId="6" fillId="3" borderId="12" xfId="1" applyFill="1" applyBorder="1" applyAlignment="1">
      <alignment horizontal="center"/>
    </xf>
    <xf numFmtId="2" fontId="6" fillId="3" borderId="12" xfId="1" applyNumberFormat="1" applyFill="1" applyBorder="1" applyAlignment="1">
      <alignment horizontal="right"/>
    </xf>
    <xf numFmtId="4" fontId="6" fillId="3" borderId="12" xfId="1" applyNumberFormat="1" applyFill="1" applyBorder="1" applyAlignment="1">
      <alignment horizontal="right"/>
    </xf>
    <xf numFmtId="4" fontId="3" fillId="3" borderId="12" xfId="1" applyNumberFormat="1" applyFont="1" applyFill="1" applyBorder="1"/>
    <xf numFmtId="4" fontId="13" fillId="0" borderId="10" xfId="0" applyNumberFormat="1" applyFont="1" applyBorder="1" applyAlignment="1">
      <alignment shrinkToFit="1"/>
    </xf>
    <xf numFmtId="0" fontId="13" fillId="0" borderId="14" xfId="0" applyFont="1" applyBorder="1" applyAlignment="1">
      <alignment horizontal="center" shrinkToFit="1"/>
    </xf>
    <xf numFmtId="2" fontId="0" fillId="0" borderId="0" xfId="0" applyNumberFormat="1"/>
    <xf numFmtId="2" fontId="13" fillId="0" borderId="10" xfId="0" applyNumberFormat="1" applyFont="1" applyBorder="1" applyAlignment="1">
      <alignment shrinkToFit="1"/>
    </xf>
    <xf numFmtId="2" fontId="6" fillId="0" borderId="10" xfId="1" applyNumberFormat="1" applyBorder="1" applyAlignment="1">
      <alignment horizontal="right"/>
    </xf>
    <xf numFmtId="2" fontId="13" fillId="0" borderId="10" xfId="0" applyNumberFormat="1" applyFont="1" applyBorder="1" applyAlignment="1">
      <alignment vertical="top" shrinkToFit="1"/>
    </xf>
    <xf numFmtId="49" fontId="5" fillId="0" borderId="10" xfId="1" applyNumberFormat="1" applyFont="1" applyBorder="1" applyAlignment="1">
      <alignment horizontal="left"/>
    </xf>
    <xf numFmtId="4" fontId="12" fillId="0" borderId="10" xfId="1" applyNumberFormat="1" applyFont="1" applyBorder="1" applyAlignment="1">
      <alignment horizontal="right"/>
    </xf>
    <xf numFmtId="0" fontId="5" fillId="0" borderId="10" xfId="1" applyFont="1" applyBorder="1" applyAlignment="1">
      <alignment vertical="top" wrapText="1"/>
    </xf>
    <xf numFmtId="49" fontId="12" fillId="0" borderId="10" xfId="1" applyNumberFormat="1" applyFont="1" applyBorder="1" applyAlignment="1">
      <alignment horizontal="center" vertical="top" shrinkToFit="1"/>
    </xf>
    <xf numFmtId="4" fontId="12" fillId="0" borderId="10" xfId="1" applyNumberFormat="1" applyFont="1" applyBorder="1" applyAlignment="1">
      <alignment horizontal="right" vertical="top"/>
    </xf>
    <xf numFmtId="4" fontId="12" fillId="0" borderId="10" xfId="1" applyNumberFormat="1" applyFont="1" applyBorder="1" applyAlignment="1">
      <alignment vertical="top"/>
    </xf>
    <xf numFmtId="0" fontId="0" fillId="0" borderId="0" xfId="0" applyAlignment="1">
      <alignment horizontal="left" wrapText="1"/>
    </xf>
    <xf numFmtId="0" fontId="2" fillId="0" borderId="26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30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32" xfId="0" applyFont="1" applyBorder="1" applyAlignment="1">
      <alignment horizontal="left"/>
    </xf>
    <xf numFmtId="0" fontId="5" fillId="0" borderId="0" xfId="0" applyFont="1" applyAlignment="1">
      <alignment horizontal="left" vertical="top" wrapText="1"/>
    </xf>
    <xf numFmtId="0" fontId="6" fillId="0" borderId="2" xfId="1" applyBorder="1" applyAlignment="1">
      <alignment horizontal="center"/>
    </xf>
    <xf numFmtId="0" fontId="6" fillId="0" borderId="3" xfId="1" applyBorder="1" applyAlignment="1">
      <alignment horizontal="center"/>
    </xf>
    <xf numFmtId="0" fontId="6" fillId="0" borderId="6" xfId="1" applyBorder="1" applyAlignment="1">
      <alignment horizontal="center"/>
    </xf>
    <xf numFmtId="0" fontId="6" fillId="0" borderId="7" xfId="1" applyBorder="1" applyAlignment="1">
      <alignment horizontal="center"/>
    </xf>
    <xf numFmtId="0" fontId="6" fillId="0" borderId="8" xfId="1" applyBorder="1" applyAlignment="1">
      <alignment horizontal="left"/>
    </xf>
    <xf numFmtId="0" fontId="6" fillId="0" borderId="9" xfId="1" applyBorder="1" applyAlignment="1">
      <alignment horizontal="left"/>
    </xf>
    <xf numFmtId="3" fontId="3" fillId="0" borderId="48" xfId="0" applyNumberFormat="1" applyFont="1" applyBorder="1" applyAlignment="1">
      <alignment horizontal="right"/>
    </xf>
    <xf numFmtId="3" fontId="3" fillId="0" borderId="60" xfId="0" applyNumberFormat="1" applyFont="1" applyBorder="1" applyAlignment="1">
      <alignment horizontal="right"/>
    </xf>
    <xf numFmtId="0" fontId="8" fillId="0" borderId="0" xfId="1" applyFont="1" applyAlignment="1">
      <alignment horizontal="center"/>
    </xf>
    <xf numFmtId="49" fontId="6" fillId="0" borderId="6" xfId="1" applyNumberFormat="1" applyBorder="1" applyAlignment="1">
      <alignment horizontal="center"/>
    </xf>
    <xf numFmtId="0" fontId="6" fillId="0" borderId="8" xfId="1" applyBorder="1" applyAlignment="1">
      <alignment horizontal="center" shrinkToFit="1"/>
    </xf>
    <xf numFmtId="0" fontId="6" fillId="0" borderId="9" xfId="1" applyBorder="1" applyAlignment="1">
      <alignment horizontal="center" shrinkToFit="1"/>
    </xf>
    <xf numFmtId="0" fontId="19" fillId="0" borderId="4" xfId="1" applyFont="1" applyBorder="1" applyAlignment="1">
      <alignment horizontal="center"/>
    </xf>
    <xf numFmtId="0" fontId="19" fillId="0" borderId="5" xfId="1" applyFont="1" applyBorder="1" applyAlignment="1">
      <alignment horizontal="center"/>
    </xf>
  </cellXfs>
  <cellStyles count="3">
    <cellStyle name="Normální" xfId="0" builtinId="0"/>
    <cellStyle name="normální 2" xfId="2" xr:uid="{00000000-0005-0000-0000-000001000000}"/>
    <cellStyle name="normální_POL.XLS" xfId="1" xr:uid="{00000000-0005-0000-0000-000002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Vym&#283;tal/Brno-Avia%20Karoseria/J-Brno-Karoseria-Rozpocet-150112-ZT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Položky"/>
    </sheetNames>
    <sheetDataSet>
      <sheetData sheetId="0">
        <row r="4">
          <cell r="A4">
            <v>0</v>
          </cell>
          <cell r="C4" t="str">
            <v>Změna stavby před dokončením</v>
          </cell>
        </row>
        <row r="6">
          <cell r="A6">
            <v>0</v>
          </cell>
          <cell r="C6" t="str">
            <v>Budova - R- areál podniku Karoseria a.s.</v>
          </cell>
        </row>
        <row r="7">
          <cell r="G7">
            <v>0</v>
          </cell>
        </row>
      </sheetData>
      <sheetData sheetId="1">
        <row r="13">
          <cell r="E13">
            <v>143706.36499999999</v>
          </cell>
          <cell r="F13">
            <v>612289.73</v>
          </cell>
          <cell r="G13">
            <v>0</v>
          </cell>
          <cell r="H13">
            <v>0</v>
          </cell>
          <cell r="I13">
            <v>0</v>
          </cell>
        </row>
        <row r="19">
          <cell r="H19">
            <v>0</v>
          </cell>
        </row>
      </sheetData>
      <sheetData sheetId="2">
        <row r="7">
          <cell r="B7" t="str">
            <v>1</v>
          </cell>
          <cell r="C7" t="str">
            <v>Zemní práce</v>
          </cell>
        </row>
        <row r="19">
          <cell r="BC19">
            <v>0</v>
          </cell>
          <cell r="BD19">
            <v>0</v>
          </cell>
          <cell r="BE19">
            <v>0</v>
          </cell>
        </row>
        <row r="22">
          <cell r="BC22">
            <v>0</v>
          </cell>
          <cell r="BD22">
            <v>0</v>
          </cell>
          <cell r="BE22">
            <v>0</v>
          </cell>
        </row>
        <row r="26">
          <cell r="B26" t="str">
            <v>721</v>
          </cell>
          <cell r="C26" t="str">
            <v>Vnitřní kanalizace</v>
          </cell>
        </row>
        <row r="48">
          <cell r="BC48">
            <v>0</v>
          </cell>
          <cell r="BD48">
            <v>0</v>
          </cell>
          <cell r="BE48">
            <v>0</v>
          </cell>
        </row>
        <row r="99">
          <cell r="BC99">
            <v>0</v>
          </cell>
          <cell r="BD99">
            <v>0</v>
          </cell>
          <cell r="BE99">
            <v>0</v>
          </cell>
        </row>
        <row r="100">
          <cell r="BC100">
            <v>0</v>
          </cell>
          <cell r="BD100">
            <v>0</v>
          </cell>
          <cell r="BE100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E54"/>
  <sheetViews>
    <sheetView workbookViewId="0">
      <selection activeCell="F34" sqref="F34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1.75" customHeight="1" x14ac:dyDescent="0.25">
      <c r="A1" s="38" t="s">
        <v>120</v>
      </c>
      <c r="B1" s="39"/>
      <c r="C1" s="39"/>
      <c r="D1" s="39"/>
      <c r="E1" s="39"/>
      <c r="F1" s="39"/>
      <c r="G1" s="39"/>
    </row>
    <row r="2" spans="1:57" ht="15" customHeight="1" thickBot="1" x14ac:dyDescent="0.25"/>
    <row r="3" spans="1:57" ht="12.95" customHeight="1" x14ac:dyDescent="0.2">
      <c r="A3" s="40" t="s">
        <v>0</v>
      </c>
      <c r="B3" s="41"/>
      <c r="C3" s="42" t="s">
        <v>121</v>
      </c>
      <c r="D3" s="42"/>
      <c r="E3" s="42"/>
      <c r="F3" s="42" t="s">
        <v>122</v>
      </c>
      <c r="G3" s="43"/>
    </row>
    <row r="4" spans="1:57" ht="12.95" customHeight="1" x14ac:dyDescent="0.2">
      <c r="A4" s="44"/>
      <c r="B4" s="45"/>
      <c r="C4" s="46" t="s">
        <v>197</v>
      </c>
      <c r="D4" s="47"/>
      <c r="E4" s="47"/>
      <c r="G4" s="48"/>
    </row>
    <row r="5" spans="1:57" ht="12.95" customHeight="1" x14ac:dyDescent="0.2">
      <c r="A5" s="49" t="s">
        <v>1</v>
      </c>
      <c r="B5" s="50"/>
      <c r="C5" s="51" t="s">
        <v>123</v>
      </c>
      <c r="D5" s="51"/>
      <c r="E5" s="51"/>
      <c r="F5" s="52" t="s">
        <v>124</v>
      </c>
      <c r="G5" s="53"/>
    </row>
    <row r="6" spans="1:57" ht="12.95" customHeight="1" x14ac:dyDescent="0.2">
      <c r="A6" s="44"/>
      <c r="B6" s="45"/>
      <c r="C6" s="46" t="s">
        <v>196</v>
      </c>
      <c r="D6" s="47"/>
      <c r="E6" s="47"/>
      <c r="F6" s="54"/>
      <c r="G6" s="48"/>
    </row>
    <row r="7" spans="1:57" x14ac:dyDescent="0.2">
      <c r="A7" s="49" t="s">
        <v>125</v>
      </c>
      <c r="B7" s="51"/>
      <c r="C7" s="170"/>
      <c r="D7" s="171"/>
      <c r="E7" s="52" t="s">
        <v>126</v>
      </c>
      <c r="F7" s="51"/>
      <c r="G7" s="53">
        <v>0</v>
      </c>
    </row>
    <row r="8" spans="1:57" x14ac:dyDescent="0.2">
      <c r="A8" s="49" t="s">
        <v>127</v>
      </c>
      <c r="B8" s="51"/>
      <c r="C8" s="170"/>
      <c r="D8" s="171"/>
      <c r="E8" s="52" t="s">
        <v>128</v>
      </c>
      <c r="F8" s="51"/>
      <c r="G8" s="55">
        <f>IF(PocetMJ=0,,ROUND((F29+F31)/PocetMJ,1))</f>
        <v>0</v>
      </c>
    </row>
    <row r="9" spans="1:57" x14ac:dyDescent="0.2">
      <c r="A9" s="56" t="s">
        <v>129</v>
      </c>
      <c r="B9" s="57"/>
      <c r="C9" s="57"/>
      <c r="D9" s="57"/>
      <c r="E9" s="58" t="s">
        <v>130</v>
      </c>
      <c r="F9" s="57"/>
      <c r="G9" s="59"/>
    </row>
    <row r="10" spans="1:57" x14ac:dyDescent="0.2">
      <c r="A10" s="60" t="s">
        <v>131</v>
      </c>
      <c r="E10" s="61" t="s">
        <v>132</v>
      </c>
      <c r="G10" s="48"/>
      <c r="BA10" s="62"/>
      <c r="BB10" s="62"/>
      <c r="BC10" s="62"/>
      <c r="BD10" s="62"/>
      <c r="BE10" s="62"/>
    </row>
    <row r="11" spans="1:57" x14ac:dyDescent="0.2">
      <c r="A11" s="60"/>
      <c r="E11" s="172" t="s">
        <v>133</v>
      </c>
      <c r="F11" s="173"/>
      <c r="G11" s="174"/>
    </row>
    <row r="12" spans="1:57" ht="28.5" customHeight="1" thickBot="1" x14ac:dyDescent="0.25">
      <c r="A12" s="63" t="s">
        <v>134</v>
      </c>
      <c r="B12" s="64"/>
      <c r="C12" s="64"/>
      <c r="D12" s="64"/>
      <c r="E12" s="65"/>
      <c r="F12" s="65"/>
      <c r="G12" s="66"/>
    </row>
    <row r="13" spans="1:57" ht="17.25" customHeight="1" thickBot="1" x14ac:dyDescent="0.25">
      <c r="A13" s="67" t="s">
        <v>135</v>
      </c>
      <c r="B13" s="68"/>
      <c r="C13" s="69"/>
      <c r="D13" s="70" t="s">
        <v>136</v>
      </c>
      <c r="E13" s="71"/>
      <c r="F13" s="71"/>
      <c r="G13" s="69"/>
    </row>
    <row r="14" spans="1:57" ht="15.95" customHeight="1" x14ac:dyDescent="0.2">
      <c r="A14" s="72"/>
      <c r="B14" s="73" t="s">
        <v>137</v>
      </c>
      <c r="C14" s="74">
        <f>Dodavka</f>
        <v>0</v>
      </c>
      <c r="D14" s="75"/>
      <c r="E14" s="76"/>
      <c r="F14" s="77"/>
      <c r="G14" s="74"/>
    </row>
    <row r="15" spans="1:57" ht="15.95" customHeight="1" x14ac:dyDescent="0.2">
      <c r="A15" s="72" t="s">
        <v>138</v>
      </c>
      <c r="B15" s="73" t="s">
        <v>139</v>
      </c>
      <c r="C15" s="74">
        <f>Mont</f>
        <v>0</v>
      </c>
      <c r="D15" s="56"/>
      <c r="E15" s="78"/>
      <c r="F15" s="79"/>
      <c r="G15" s="74"/>
    </row>
    <row r="16" spans="1:57" ht="15.95" customHeight="1" x14ac:dyDescent="0.2">
      <c r="A16" s="72" t="s">
        <v>140</v>
      </c>
      <c r="B16" s="73" t="s">
        <v>141</v>
      </c>
      <c r="C16" s="74">
        <f>Rekapitulace!HSV</f>
        <v>0</v>
      </c>
      <c r="D16" s="56"/>
      <c r="E16" s="78"/>
      <c r="F16" s="79"/>
      <c r="G16" s="74"/>
    </row>
    <row r="17" spans="1:7" ht="15.95" customHeight="1" x14ac:dyDescent="0.2">
      <c r="A17" s="80" t="s">
        <v>142</v>
      </c>
      <c r="B17" s="73" t="s">
        <v>143</v>
      </c>
      <c r="C17" s="74">
        <f>Rekapitulace!PSV</f>
        <v>0</v>
      </c>
      <c r="D17" s="56"/>
      <c r="E17" s="78"/>
      <c r="F17" s="79"/>
      <c r="G17" s="74"/>
    </row>
    <row r="18" spans="1:7" ht="15.95" customHeight="1" x14ac:dyDescent="0.2">
      <c r="A18" s="81" t="s">
        <v>144</v>
      </c>
      <c r="B18" s="73"/>
      <c r="C18" s="74">
        <f>SUM(C14:C17)</f>
        <v>0</v>
      </c>
      <c r="D18" s="82"/>
      <c r="E18" s="78"/>
      <c r="F18" s="79"/>
      <c r="G18" s="74"/>
    </row>
    <row r="19" spans="1:7" ht="15.95" customHeight="1" x14ac:dyDescent="0.2">
      <c r="A19" s="81"/>
      <c r="B19" s="73"/>
      <c r="C19" s="74"/>
      <c r="D19" s="56"/>
      <c r="E19" s="78"/>
      <c r="F19" s="79"/>
      <c r="G19" s="74"/>
    </row>
    <row r="20" spans="1:7" ht="15.95" customHeight="1" x14ac:dyDescent="0.2">
      <c r="A20" s="81" t="s">
        <v>145</v>
      </c>
      <c r="B20" s="73"/>
      <c r="C20" s="74">
        <f>HZS</f>
        <v>0</v>
      </c>
      <c r="D20" s="56"/>
      <c r="E20" s="78"/>
      <c r="F20" s="79"/>
      <c r="G20" s="74"/>
    </row>
    <row r="21" spans="1:7" ht="15.95" customHeight="1" x14ac:dyDescent="0.2">
      <c r="A21" s="60" t="s">
        <v>146</v>
      </c>
      <c r="C21" s="74">
        <f>C18+C20</f>
        <v>0</v>
      </c>
      <c r="D21" s="56" t="s">
        <v>147</v>
      </c>
      <c r="E21" s="78"/>
      <c r="F21" s="79"/>
      <c r="G21" s="74">
        <f>G22-SUM(G14:G20)</f>
        <v>0</v>
      </c>
    </row>
    <row r="22" spans="1:7" ht="15.95" customHeight="1" thickBot="1" x14ac:dyDescent="0.25">
      <c r="A22" s="56" t="s">
        <v>148</v>
      </c>
      <c r="B22" s="57"/>
      <c r="C22" s="83">
        <f>C21+G22</f>
        <v>0</v>
      </c>
      <c r="D22" s="84" t="s">
        <v>149</v>
      </c>
      <c r="E22" s="85"/>
      <c r="F22" s="86"/>
      <c r="G22" s="74">
        <f>VRN</f>
        <v>0</v>
      </c>
    </row>
    <row r="23" spans="1:7" x14ac:dyDescent="0.2">
      <c r="A23" s="40" t="s">
        <v>150</v>
      </c>
      <c r="B23" s="42"/>
      <c r="C23" s="87" t="s">
        <v>151</v>
      </c>
      <c r="D23" s="42"/>
      <c r="E23" s="87" t="s">
        <v>152</v>
      </c>
      <c r="F23" s="42"/>
      <c r="G23" s="43"/>
    </row>
    <row r="24" spans="1:7" x14ac:dyDescent="0.2">
      <c r="A24" s="49"/>
      <c r="B24" s="51"/>
      <c r="C24" s="52" t="s">
        <v>153</v>
      </c>
      <c r="D24" s="51"/>
      <c r="E24" s="52" t="s">
        <v>153</v>
      </c>
      <c r="F24" s="51"/>
      <c r="G24" s="53"/>
    </row>
    <row r="25" spans="1:7" x14ac:dyDescent="0.2">
      <c r="A25" s="60" t="s">
        <v>154</v>
      </c>
      <c r="B25" s="88"/>
      <c r="C25" s="61" t="s">
        <v>154</v>
      </c>
      <c r="E25" s="61" t="s">
        <v>154</v>
      </c>
      <c r="G25" s="48"/>
    </row>
    <row r="26" spans="1:7" x14ac:dyDescent="0.2">
      <c r="A26" s="60"/>
      <c r="B26" s="89"/>
      <c r="C26" s="61" t="s">
        <v>155</v>
      </c>
      <c r="E26" s="61" t="s">
        <v>156</v>
      </c>
      <c r="G26" s="48"/>
    </row>
    <row r="27" spans="1:7" x14ac:dyDescent="0.2">
      <c r="A27" s="60"/>
      <c r="C27" s="61"/>
      <c r="E27" s="61"/>
      <c r="G27" s="48"/>
    </row>
    <row r="28" spans="1:7" ht="97.5" customHeight="1" x14ac:dyDescent="0.2">
      <c r="A28" s="60"/>
      <c r="C28" s="61"/>
      <c r="E28" s="61"/>
      <c r="G28" s="48"/>
    </row>
    <row r="29" spans="1:7" x14ac:dyDescent="0.2">
      <c r="A29" s="49" t="s">
        <v>157</v>
      </c>
      <c r="B29" s="51"/>
      <c r="C29" s="90">
        <v>15</v>
      </c>
      <c r="D29" s="51" t="s">
        <v>158</v>
      </c>
      <c r="E29" s="52"/>
      <c r="F29" s="91">
        <v>0</v>
      </c>
      <c r="G29" s="53"/>
    </row>
    <row r="30" spans="1:7" x14ac:dyDescent="0.2">
      <c r="A30" s="49" t="s">
        <v>159</v>
      </c>
      <c r="B30" s="51"/>
      <c r="C30" s="90">
        <v>15</v>
      </c>
      <c r="D30" s="51" t="s">
        <v>158</v>
      </c>
      <c r="E30" s="52"/>
      <c r="F30" s="92">
        <f>ROUND(PRODUCT(F29,C30/100),1)</f>
        <v>0</v>
      </c>
      <c r="G30" s="59"/>
    </row>
    <row r="31" spans="1:7" x14ac:dyDescent="0.2">
      <c r="A31" s="49" t="s">
        <v>157</v>
      </c>
      <c r="B31" s="51"/>
      <c r="C31" s="90">
        <v>21</v>
      </c>
      <c r="D31" s="51" t="s">
        <v>158</v>
      </c>
      <c r="E31" s="52"/>
      <c r="F31" s="91">
        <f>C22</f>
        <v>0</v>
      </c>
      <c r="G31" s="53"/>
    </row>
    <row r="32" spans="1:7" x14ac:dyDescent="0.2">
      <c r="A32" s="49" t="s">
        <v>159</v>
      </c>
      <c r="B32" s="51"/>
      <c r="C32" s="90">
        <v>21</v>
      </c>
      <c r="D32" s="51" t="s">
        <v>158</v>
      </c>
      <c r="E32" s="52"/>
      <c r="F32" s="92">
        <f>ROUND(PRODUCT(F31,C32/100),1)</f>
        <v>0</v>
      </c>
      <c r="G32" s="59"/>
    </row>
    <row r="33" spans="1:8" s="98" customFormat="1" ht="19.5" customHeight="1" thickBot="1" x14ac:dyDescent="0.3">
      <c r="A33" s="93" t="s">
        <v>160</v>
      </c>
      <c r="B33" s="94"/>
      <c r="C33" s="94"/>
      <c r="D33" s="94"/>
      <c r="E33" s="95"/>
      <c r="F33" s="96">
        <f>CEILING(SUM(F29:F32),IF(SUM(F29:F32)&gt;=0,1,-1))</f>
        <v>0</v>
      </c>
      <c r="G33" s="97"/>
    </row>
    <row r="35" spans="1:8" x14ac:dyDescent="0.2">
      <c r="A35" t="s">
        <v>161</v>
      </c>
      <c r="H35" t="s">
        <v>162</v>
      </c>
    </row>
    <row r="36" spans="1:8" ht="14.25" customHeight="1" x14ac:dyDescent="0.2">
      <c r="B36" s="175"/>
      <c r="C36" s="175"/>
      <c r="D36" s="175"/>
      <c r="E36" s="175"/>
      <c r="F36" s="175"/>
      <c r="G36" s="175"/>
      <c r="H36" t="s">
        <v>162</v>
      </c>
    </row>
    <row r="37" spans="1:8" ht="12.75" customHeight="1" x14ac:dyDescent="0.2">
      <c r="A37" s="99"/>
      <c r="B37" s="175"/>
      <c r="C37" s="175"/>
      <c r="D37" s="175"/>
      <c r="E37" s="175"/>
      <c r="F37" s="175"/>
      <c r="G37" s="175"/>
      <c r="H37" t="s">
        <v>162</v>
      </c>
    </row>
    <row r="38" spans="1:8" x14ac:dyDescent="0.2">
      <c r="A38" s="99"/>
      <c r="B38" s="175"/>
      <c r="C38" s="175"/>
      <c r="D38" s="175"/>
      <c r="E38" s="175"/>
      <c r="F38" s="175"/>
      <c r="G38" s="175"/>
      <c r="H38" t="s">
        <v>162</v>
      </c>
    </row>
    <row r="39" spans="1:8" x14ac:dyDescent="0.2">
      <c r="A39" s="99"/>
      <c r="B39" s="175"/>
      <c r="C39" s="175"/>
      <c r="D39" s="175"/>
      <c r="E39" s="175"/>
      <c r="F39" s="175"/>
      <c r="G39" s="175"/>
      <c r="H39" t="s">
        <v>162</v>
      </c>
    </row>
    <row r="40" spans="1:8" x14ac:dyDescent="0.2">
      <c r="A40" s="99"/>
      <c r="B40" s="175"/>
      <c r="C40" s="175"/>
      <c r="D40" s="175"/>
      <c r="E40" s="175"/>
      <c r="F40" s="175"/>
      <c r="G40" s="175"/>
      <c r="H40" t="s">
        <v>162</v>
      </c>
    </row>
    <row r="41" spans="1:8" x14ac:dyDescent="0.2">
      <c r="A41" s="99"/>
      <c r="B41" s="175"/>
      <c r="C41" s="175"/>
      <c r="D41" s="175"/>
      <c r="E41" s="175"/>
      <c r="F41" s="175"/>
      <c r="G41" s="175"/>
      <c r="H41" t="s">
        <v>162</v>
      </c>
    </row>
    <row r="42" spans="1:8" x14ac:dyDescent="0.2">
      <c r="A42" s="99"/>
      <c r="B42" s="175"/>
      <c r="C42" s="175"/>
      <c r="D42" s="175"/>
      <c r="E42" s="175"/>
      <c r="F42" s="175"/>
      <c r="G42" s="175"/>
      <c r="H42" t="s">
        <v>162</v>
      </c>
    </row>
    <row r="43" spans="1:8" x14ac:dyDescent="0.2">
      <c r="A43" s="99"/>
      <c r="B43" s="175"/>
      <c r="C43" s="175"/>
      <c r="D43" s="175"/>
      <c r="E43" s="175"/>
      <c r="F43" s="175"/>
      <c r="G43" s="175"/>
      <c r="H43" t="s">
        <v>162</v>
      </c>
    </row>
    <row r="44" spans="1:8" ht="3" customHeight="1" x14ac:dyDescent="0.2">
      <c r="A44" s="99"/>
      <c r="B44" s="175"/>
      <c r="C44" s="175"/>
      <c r="D44" s="175"/>
      <c r="E44" s="175"/>
      <c r="F44" s="175"/>
      <c r="G44" s="175"/>
      <c r="H44" t="s">
        <v>162</v>
      </c>
    </row>
    <row r="45" spans="1:8" x14ac:dyDescent="0.2">
      <c r="B45" s="169"/>
      <c r="C45" s="169"/>
      <c r="D45" s="169"/>
      <c r="E45" s="169"/>
      <c r="F45" s="169"/>
      <c r="G45" s="169"/>
    </row>
    <row r="46" spans="1:8" x14ac:dyDescent="0.2">
      <c r="B46" s="169"/>
      <c r="C46" s="169"/>
      <c r="D46" s="169"/>
      <c r="E46" s="169"/>
      <c r="F46" s="169"/>
      <c r="G46" s="169"/>
    </row>
    <row r="47" spans="1:8" x14ac:dyDescent="0.2">
      <c r="B47" s="169"/>
      <c r="C47" s="169"/>
      <c r="D47" s="169"/>
      <c r="E47" s="169"/>
      <c r="F47" s="169"/>
      <c r="G47" s="169"/>
    </row>
    <row r="48" spans="1:8" x14ac:dyDescent="0.2">
      <c r="B48" s="169"/>
      <c r="C48" s="169"/>
      <c r="D48" s="169"/>
      <c r="E48" s="169"/>
      <c r="F48" s="169"/>
      <c r="G48" s="169"/>
    </row>
    <row r="49" spans="2:7" x14ac:dyDescent="0.2">
      <c r="B49" s="169"/>
      <c r="C49" s="169"/>
      <c r="D49" s="169"/>
      <c r="E49" s="169"/>
      <c r="F49" s="169"/>
      <c r="G49" s="169"/>
    </row>
    <row r="50" spans="2:7" x14ac:dyDescent="0.2">
      <c r="B50" s="169"/>
      <c r="C50" s="169"/>
      <c r="D50" s="169"/>
      <c r="E50" s="169"/>
      <c r="F50" s="169"/>
      <c r="G50" s="169"/>
    </row>
    <row r="51" spans="2:7" x14ac:dyDescent="0.2">
      <c r="B51" s="169"/>
      <c r="C51" s="169"/>
      <c r="D51" s="169"/>
      <c r="E51" s="169"/>
      <c r="F51" s="169"/>
      <c r="G51" s="169"/>
    </row>
    <row r="52" spans="2:7" x14ac:dyDescent="0.2">
      <c r="B52" s="169"/>
      <c r="C52" s="169"/>
      <c r="D52" s="169"/>
      <c r="E52" s="169"/>
      <c r="F52" s="169"/>
      <c r="G52" s="169"/>
    </row>
    <row r="53" spans="2:7" x14ac:dyDescent="0.2">
      <c r="B53" s="169"/>
      <c r="C53" s="169"/>
      <c r="D53" s="169"/>
      <c r="E53" s="169"/>
      <c r="F53" s="169"/>
      <c r="G53" s="169"/>
    </row>
    <row r="54" spans="2:7" x14ac:dyDescent="0.2">
      <c r="B54" s="169"/>
      <c r="C54" s="169"/>
      <c r="D54" s="169"/>
      <c r="E54" s="169"/>
      <c r="F54" s="169"/>
      <c r="G54" s="169"/>
    </row>
  </sheetData>
  <mergeCells count="14">
    <mergeCell ref="B53:G53"/>
    <mergeCell ref="B54:G54"/>
    <mergeCell ref="B47:G47"/>
    <mergeCell ref="B48:G48"/>
    <mergeCell ref="B49:G49"/>
    <mergeCell ref="B50:G50"/>
    <mergeCell ref="B51:G51"/>
    <mergeCell ref="B52:G52"/>
    <mergeCell ref="B46:G46"/>
    <mergeCell ref="C7:D7"/>
    <mergeCell ref="C8:D8"/>
    <mergeCell ref="E11:G11"/>
    <mergeCell ref="B36:G44"/>
    <mergeCell ref="B45:G4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E70"/>
  <sheetViews>
    <sheetView workbookViewId="0">
      <selection activeCell="F13" sqref="F13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76" t="s">
        <v>1</v>
      </c>
      <c r="B1" s="177"/>
      <c r="C1" s="31" t="s">
        <v>196</v>
      </c>
      <c r="D1" s="5"/>
      <c r="E1" s="100"/>
      <c r="F1" s="5"/>
      <c r="G1" s="5"/>
      <c r="H1" s="101"/>
      <c r="I1" s="102"/>
    </row>
    <row r="2" spans="1:57" ht="13.5" thickBot="1" x14ac:dyDescent="0.25">
      <c r="A2" s="178" t="s">
        <v>0</v>
      </c>
      <c r="B2" s="179"/>
      <c r="C2" s="32" t="s">
        <v>197</v>
      </c>
      <c r="D2" s="7"/>
      <c r="E2" s="103"/>
      <c r="F2" s="7"/>
      <c r="G2" s="180"/>
      <c r="H2" s="180"/>
      <c r="I2" s="181"/>
    </row>
    <row r="3" spans="1:57" ht="13.5" thickTop="1" x14ac:dyDescent="0.2"/>
    <row r="4" spans="1:57" ht="19.5" customHeight="1" x14ac:dyDescent="0.25">
      <c r="A4" s="104" t="s">
        <v>163</v>
      </c>
      <c r="B4" s="38"/>
      <c r="C4" s="38"/>
      <c r="D4" s="38"/>
      <c r="E4" s="38"/>
      <c r="F4" s="38"/>
      <c r="G4" s="38"/>
      <c r="H4" s="38"/>
      <c r="I4" s="38"/>
    </row>
    <row r="5" spans="1:57" ht="13.5" thickBot="1" x14ac:dyDescent="0.25"/>
    <row r="6" spans="1:57" ht="13.5" thickBot="1" x14ac:dyDescent="0.25">
      <c r="A6" s="105"/>
      <c r="B6" s="106" t="s">
        <v>164</v>
      </c>
      <c r="C6" s="106"/>
      <c r="D6" s="107"/>
      <c r="E6" s="108" t="s">
        <v>165</v>
      </c>
      <c r="F6" s="109" t="s">
        <v>166</v>
      </c>
      <c r="G6" s="109" t="s">
        <v>167</v>
      </c>
      <c r="H6" s="109" t="s">
        <v>168</v>
      </c>
      <c r="I6" s="110" t="s">
        <v>145</v>
      </c>
    </row>
    <row r="7" spans="1:57" x14ac:dyDescent="0.2">
      <c r="A7" s="111" t="str">
        <f>[1]Položky!B7</f>
        <v>1</v>
      </c>
      <c r="B7" s="112" t="str">
        <f>[1]Položky!C7</f>
        <v>Zemní práce</v>
      </c>
      <c r="D7" s="113"/>
      <c r="E7" s="114">
        <f>Položky!G22</f>
        <v>0</v>
      </c>
      <c r="F7" s="115">
        <v>0</v>
      </c>
      <c r="G7" s="115">
        <f>[1]Položky!BC19</f>
        <v>0</v>
      </c>
      <c r="H7" s="115">
        <f>[1]Položky!BD19</f>
        <v>0</v>
      </c>
      <c r="I7" s="116">
        <f>[1]Položky!BE19</f>
        <v>0</v>
      </c>
    </row>
    <row r="8" spans="1:57" x14ac:dyDescent="0.2">
      <c r="A8" s="111" t="s">
        <v>15</v>
      </c>
      <c r="B8" s="112" t="s">
        <v>16</v>
      </c>
      <c r="D8" s="113"/>
      <c r="E8" s="114">
        <f>Položky!G25</f>
        <v>0</v>
      </c>
      <c r="F8" s="115">
        <v>0</v>
      </c>
      <c r="G8" s="115">
        <f>[1]Položky!BC22</f>
        <v>0</v>
      </c>
      <c r="H8" s="115">
        <f>[1]Položky!BD22</f>
        <v>0</v>
      </c>
      <c r="I8" s="116">
        <f>[1]Položky!BE22</f>
        <v>0</v>
      </c>
    </row>
    <row r="9" spans="1:57" x14ac:dyDescent="0.2">
      <c r="A9" s="111" t="s">
        <v>17</v>
      </c>
      <c r="B9" s="112" t="s">
        <v>18</v>
      </c>
      <c r="D9" s="113"/>
      <c r="E9" s="114">
        <v>0</v>
      </c>
      <c r="F9" s="115">
        <f>Položky!G43</f>
        <v>0</v>
      </c>
      <c r="G9" s="115">
        <v>0</v>
      </c>
      <c r="H9" s="115">
        <v>0</v>
      </c>
      <c r="I9" s="116">
        <v>0</v>
      </c>
    </row>
    <row r="10" spans="1:57" x14ac:dyDescent="0.2">
      <c r="A10" s="111" t="str">
        <f>[1]Položky!B26</f>
        <v>721</v>
      </c>
      <c r="B10" s="112" t="str">
        <f>[1]Položky!C26</f>
        <v>Vnitřní kanalizace</v>
      </c>
      <c r="D10" s="113"/>
      <c r="E10" s="114">
        <v>0</v>
      </c>
      <c r="F10" s="115">
        <f>Položky!G72</f>
        <v>0</v>
      </c>
      <c r="G10" s="115">
        <f>[1]Položky!BC48</f>
        <v>0</v>
      </c>
      <c r="H10" s="115">
        <f>[1]Položky!BD48</f>
        <v>0</v>
      </c>
      <c r="I10" s="116">
        <f>[1]Položky!BE48</f>
        <v>0</v>
      </c>
    </row>
    <row r="11" spans="1:57" x14ac:dyDescent="0.2">
      <c r="A11" s="111" t="s">
        <v>27</v>
      </c>
      <c r="B11" s="112" t="s">
        <v>28</v>
      </c>
      <c r="D11" s="113"/>
      <c r="E11" s="114">
        <v>0</v>
      </c>
      <c r="F11" s="115">
        <f>Položky!G132</f>
        <v>0</v>
      </c>
      <c r="G11" s="115">
        <f>[1]Položky!BC99</f>
        <v>0</v>
      </c>
      <c r="H11" s="115">
        <f>[1]Položky!BD99</f>
        <v>0</v>
      </c>
      <c r="I11" s="116">
        <f>[1]Položky!BE99</f>
        <v>0</v>
      </c>
    </row>
    <row r="12" spans="1:57" ht="13.5" thickBot="1" x14ac:dyDescent="0.25">
      <c r="A12" s="111" t="s">
        <v>66</v>
      </c>
      <c r="B12" s="112" t="s">
        <v>67</v>
      </c>
      <c r="D12" s="113"/>
      <c r="E12" s="114">
        <v>0</v>
      </c>
      <c r="F12" s="115">
        <f>Položky!G162</f>
        <v>0</v>
      </c>
      <c r="G12" s="115">
        <f>[1]Položky!BC100</f>
        <v>0</v>
      </c>
      <c r="H12" s="115">
        <f>[1]Položky!BD100</f>
        <v>0</v>
      </c>
      <c r="I12" s="116">
        <f>[1]Položky!BE100</f>
        <v>0</v>
      </c>
    </row>
    <row r="13" spans="1:57" s="122" customFormat="1" ht="13.5" thickBot="1" x14ac:dyDescent="0.25">
      <c r="A13" s="117"/>
      <c r="B13" s="106" t="s">
        <v>169</v>
      </c>
      <c r="C13" s="106"/>
      <c r="D13" s="118"/>
      <c r="E13" s="119">
        <f>SUM(E7:E12)</f>
        <v>0</v>
      </c>
      <c r="F13" s="120">
        <f>SUM(F7:F12)</f>
        <v>0</v>
      </c>
      <c r="G13" s="120">
        <f>SUM(G7:G12)</f>
        <v>0</v>
      </c>
      <c r="H13" s="120">
        <f>SUM(H7:H12)</f>
        <v>0</v>
      </c>
      <c r="I13" s="121">
        <f>SUM(I7:I12)</f>
        <v>0</v>
      </c>
    </row>
    <row r="15" spans="1:57" ht="19.5" customHeight="1" x14ac:dyDescent="0.25">
      <c r="A15" s="38" t="s">
        <v>170</v>
      </c>
      <c r="B15" s="38"/>
      <c r="C15" s="38"/>
      <c r="D15" s="38"/>
      <c r="E15" s="38"/>
      <c r="F15" s="38"/>
      <c r="G15" s="123"/>
      <c r="H15" s="38"/>
      <c r="I15" s="38"/>
      <c r="BA15" s="62"/>
      <c r="BB15" s="62"/>
      <c r="BC15" s="62"/>
      <c r="BD15" s="62"/>
      <c r="BE15" s="62"/>
    </row>
    <row r="16" spans="1:57" ht="13.5" thickBot="1" x14ac:dyDescent="0.25"/>
    <row r="17" spans="1:53" x14ac:dyDescent="0.2">
      <c r="A17" s="124" t="s">
        <v>171</v>
      </c>
      <c r="B17" s="125"/>
      <c r="C17" s="125"/>
      <c r="D17" s="126"/>
      <c r="E17" s="127" t="s">
        <v>172</v>
      </c>
      <c r="F17" s="128" t="s">
        <v>173</v>
      </c>
      <c r="G17" s="129" t="s">
        <v>174</v>
      </c>
      <c r="H17" s="130"/>
      <c r="I17" s="131" t="s">
        <v>172</v>
      </c>
    </row>
    <row r="18" spans="1:53" x14ac:dyDescent="0.2">
      <c r="A18" s="132"/>
      <c r="B18" s="133"/>
      <c r="C18" s="133"/>
      <c r="D18" s="134"/>
      <c r="E18" s="135"/>
      <c r="F18" s="136"/>
      <c r="G18" s="137">
        <f>CHOOSE(BA18+1,HSV+PSV,HSV+PSV+Mont,HSV+PSV+Dodavka+Mont,HSV,PSV,Mont,Dodavka,Mont+Dodavka,0)</f>
        <v>0</v>
      </c>
      <c r="H18" s="138"/>
      <c r="I18" s="139">
        <f>E18+F18*G18/100</f>
        <v>0</v>
      </c>
      <c r="BA18">
        <v>8</v>
      </c>
    </row>
    <row r="19" spans="1:53" ht="13.5" thickBot="1" x14ac:dyDescent="0.25">
      <c r="A19" s="84"/>
      <c r="B19" s="140" t="s">
        <v>175</v>
      </c>
      <c r="C19" s="141"/>
      <c r="D19" s="142"/>
      <c r="E19" s="143"/>
      <c r="F19" s="144"/>
      <c r="G19" s="144"/>
      <c r="H19" s="182">
        <f>SUM(H18:H18)</f>
        <v>0</v>
      </c>
      <c r="I19" s="183"/>
    </row>
    <row r="21" spans="1:53" x14ac:dyDescent="0.2">
      <c r="B21" s="122"/>
      <c r="F21" s="145"/>
      <c r="G21" s="146"/>
      <c r="H21" s="146"/>
      <c r="I21" s="147"/>
    </row>
    <row r="22" spans="1:53" x14ac:dyDescent="0.2">
      <c r="F22" s="145"/>
      <c r="G22" s="146"/>
      <c r="H22" s="146"/>
      <c r="I22" s="147"/>
    </row>
    <row r="23" spans="1:53" x14ac:dyDescent="0.2">
      <c r="F23" s="145"/>
      <c r="G23" s="146"/>
      <c r="H23" s="146"/>
      <c r="I23" s="147"/>
    </row>
    <row r="24" spans="1:53" x14ac:dyDescent="0.2">
      <c r="F24" s="145"/>
      <c r="G24" s="146"/>
      <c r="H24" s="146"/>
      <c r="I24" s="147"/>
    </row>
    <row r="25" spans="1:53" x14ac:dyDescent="0.2">
      <c r="F25" s="145"/>
      <c r="G25" s="146"/>
      <c r="H25" s="146"/>
      <c r="I25" s="147"/>
    </row>
    <row r="26" spans="1:53" x14ac:dyDescent="0.2">
      <c r="F26" s="145"/>
      <c r="G26" s="146"/>
      <c r="H26" s="146"/>
      <c r="I26" s="147"/>
    </row>
    <row r="27" spans="1:53" x14ac:dyDescent="0.2">
      <c r="F27" s="145"/>
      <c r="G27" s="146"/>
      <c r="H27" s="146"/>
      <c r="I27" s="147"/>
    </row>
    <row r="28" spans="1:53" x14ac:dyDescent="0.2">
      <c r="F28" s="145"/>
      <c r="G28" s="146"/>
      <c r="H28" s="146"/>
      <c r="I28" s="147"/>
    </row>
    <row r="29" spans="1:53" x14ac:dyDescent="0.2">
      <c r="F29" s="145"/>
      <c r="G29" s="146"/>
      <c r="H29" s="146"/>
      <c r="I29" s="147"/>
    </row>
    <row r="30" spans="1:53" x14ac:dyDescent="0.2">
      <c r="F30" s="145"/>
      <c r="G30" s="146"/>
      <c r="H30" s="146"/>
      <c r="I30" s="147"/>
    </row>
    <row r="31" spans="1:53" x14ac:dyDescent="0.2">
      <c r="F31" s="145"/>
      <c r="G31" s="146"/>
      <c r="H31" s="146"/>
      <c r="I31" s="147"/>
    </row>
    <row r="32" spans="1:53" x14ac:dyDescent="0.2">
      <c r="F32" s="145"/>
      <c r="G32" s="146"/>
      <c r="H32" s="146"/>
      <c r="I32" s="147"/>
    </row>
    <row r="33" spans="6:9" x14ac:dyDescent="0.2">
      <c r="F33" s="145"/>
      <c r="G33" s="146"/>
      <c r="H33" s="146"/>
      <c r="I33" s="147"/>
    </row>
    <row r="34" spans="6:9" x14ac:dyDescent="0.2">
      <c r="F34" s="145"/>
      <c r="G34" s="146"/>
      <c r="H34" s="146"/>
      <c r="I34" s="147"/>
    </row>
    <row r="35" spans="6:9" x14ac:dyDescent="0.2">
      <c r="F35" s="145"/>
      <c r="G35" s="146"/>
      <c r="H35" s="146"/>
      <c r="I35" s="147"/>
    </row>
    <row r="36" spans="6:9" x14ac:dyDescent="0.2">
      <c r="F36" s="145"/>
      <c r="G36" s="146"/>
      <c r="H36" s="146"/>
      <c r="I36" s="147"/>
    </row>
    <row r="37" spans="6:9" x14ac:dyDescent="0.2">
      <c r="F37" s="145"/>
      <c r="G37" s="146"/>
      <c r="H37" s="146"/>
      <c r="I37" s="147"/>
    </row>
    <row r="38" spans="6:9" x14ac:dyDescent="0.2">
      <c r="F38" s="145"/>
      <c r="G38" s="146"/>
      <c r="H38" s="146"/>
      <c r="I38" s="147"/>
    </row>
    <row r="39" spans="6:9" x14ac:dyDescent="0.2">
      <c r="F39" s="145"/>
      <c r="G39" s="146"/>
      <c r="H39" s="146"/>
      <c r="I39" s="147"/>
    </row>
    <row r="40" spans="6:9" x14ac:dyDescent="0.2">
      <c r="F40" s="145"/>
      <c r="G40" s="146"/>
      <c r="H40" s="146"/>
      <c r="I40" s="147"/>
    </row>
    <row r="41" spans="6:9" x14ac:dyDescent="0.2">
      <c r="F41" s="145"/>
      <c r="G41" s="146"/>
      <c r="H41" s="146"/>
      <c r="I41" s="147"/>
    </row>
    <row r="42" spans="6:9" x14ac:dyDescent="0.2">
      <c r="F42" s="145"/>
      <c r="G42" s="146"/>
      <c r="H42" s="146"/>
      <c r="I42" s="147"/>
    </row>
    <row r="43" spans="6:9" x14ac:dyDescent="0.2">
      <c r="F43" s="145"/>
      <c r="G43" s="146"/>
      <c r="H43" s="146"/>
      <c r="I43" s="147"/>
    </row>
    <row r="44" spans="6:9" x14ac:dyDescent="0.2">
      <c r="F44" s="145"/>
      <c r="G44" s="146"/>
      <c r="H44" s="146"/>
      <c r="I44" s="147"/>
    </row>
    <row r="45" spans="6:9" x14ac:dyDescent="0.2">
      <c r="F45" s="145"/>
      <c r="G45" s="146"/>
      <c r="H45" s="146"/>
      <c r="I45" s="147"/>
    </row>
    <row r="46" spans="6:9" x14ac:dyDescent="0.2">
      <c r="F46" s="145"/>
      <c r="G46" s="146"/>
      <c r="H46" s="146"/>
      <c r="I46" s="147"/>
    </row>
    <row r="47" spans="6:9" x14ac:dyDescent="0.2">
      <c r="F47" s="145"/>
      <c r="G47" s="146"/>
      <c r="H47" s="146"/>
      <c r="I47" s="147"/>
    </row>
    <row r="48" spans="6:9" x14ac:dyDescent="0.2">
      <c r="F48" s="145"/>
      <c r="G48" s="146"/>
      <c r="H48" s="146"/>
      <c r="I48" s="147"/>
    </row>
    <row r="49" spans="6:9" x14ac:dyDescent="0.2">
      <c r="F49" s="145"/>
      <c r="G49" s="146"/>
      <c r="H49" s="146"/>
      <c r="I49" s="147"/>
    </row>
    <row r="50" spans="6:9" x14ac:dyDescent="0.2">
      <c r="F50" s="145"/>
      <c r="G50" s="146"/>
      <c r="H50" s="146"/>
      <c r="I50" s="147"/>
    </row>
    <row r="51" spans="6:9" x14ac:dyDescent="0.2">
      <c r="F51" s="145"/>
      <c r="G51" s="146"/>
      <c r="H51" s="146"/>
      <c r="I51" s="147"/>
    </row>
    <row r="52" spans="6:9" x14ac:dyDescent="0.2">
      <c r="F52" s="145"/>
      <c r="G52" s="146"/>
      <c r="H52" s="146"/>
      <c r="I52" s="147"/>
    </row>
    <row r="53" spans="6:9" x14ac:dyDescent="0.2">
      <c r="F53" s="145"/>
      <c r="G53" s="146"/>
      <c r="H53" s="146"/>
      <c r="I53" s="147"/>
    </row>
    <row r="54" spans="6:9" x14ac:dyDescent="0.2">
      <c r="F54" s="145"/>
      <c r="G54" s="146"/>
      <c r="H54" s="146"/>
      <c r="I54" s="147"/>
    </row>
    <row r="55" spans="6:9" x14ac:dyDescent="0.2">
      <c r="F55" s="145"/>
      <c r="G55" s="146"/>
      <c r="H55" s="146"/>
      <c r="I55" s="147"/>
    </row>
    <row r="56" spans="6:9" x14ac:dyDescent="0.2">
      <c r="F56" s="145"/>
      <c r="G56" s="146"/>
      <c r="H56" s="146"/>
      <c r="I56" s="147"/>
    </row>
    <row r="57" spans="6:9" x14ac:dyDescent="0.2">
      <c r="F57" s="145"/>
      <c r="G57" s="146"/>
      <c r="H57" s="146"/>
      <c r="I57" s="147"/>
    </row>
    <row r="58" spans="6:9" x14ac:dyDescent="0.2">
      <c r="F58" s="145"/>
      <c r="G58" s="146"/>
      <c r="H58" s="146"/>
      <c r="I58" s="147"/>
    </row>
    <row r="59" spans="6:9" x14ac:dyDescent="0.2">
      <c r="F59" s="145"/>
      <c r="G59" s="146"/>
      <c r="H59" s="146"/>
      <c r="I59" s="147"/>
    </row>
    <row r="60" spans="6:9" x14ac:dyDescent="0.2">
      <c r="F60" s="145"/>
      <c r="G60" s="146"/>
      <c r="H60" s="146"/>
      <c r="I60" s="147"/>
    </row>
    <row r="61" spans="6:9" x14ac:dyDescent="0.2">
      <c r="F61" s="145"/>
      <c r="G61" s="146"/>
      <c r="H61" s="146"/>
      <c r="I61" s="147"/>
    </row>
    <row r="62" spans="6:9" x14ac:dyDescent="0.2">
      <c r="F62" s="145"/>
      <c r="G62" s="146"/>
      <c r="H62" s="146"/>
      <c r="I62" s="147"/>
    </row>
    <row r="63" spans="6:9" x14ac:dyDescent="0.2">
      <c r="F63" s="145"/>
      <c r="G63" s="146"/>
      <c r="H63" s="146"/>
      <c r="I63" s="147"/>
    </row>
    <row r="64" spans="6:9" x14ac:dyDescent="0.2">
      <c r="F64" s="145"/>
      <c r="G64" s="146"/>
      <c r="H64" s="146"/>
      <c r="I64" s="147"/>
    </row>
    <row r="65" spans="6:9" x14ac:dyDescent="0.2">
      <c r="F65" s="145"/>
      <c r="G65" s="146"/>
      <c r="H65" s="146"/>
      <c r="I65" s="147"/>
    </row>
    <row r="66" spans="6:9" x14ac:dyDescent="0.2">
      <c r="F66" s="145"/>
      <c r="G66" s="146"/>
      <c r="H66" s="146"/>
      <c r="I66" s="147"/>
    </row>
    <row r="67" spans="6:9" x14ac:dyDescent="0.2">
      <c r="F67" s="145"/>
      <c r="G67" s="146"/>
      <c r="H67" s="146"/>
      <c r="I67" s="147"/>
    </row>
    <row r="68" spans="6:9" x14ac:dyDescent="0.2">
      <c r="F68" s="145"/>
      <c r="G68" s="146"/>
      <c r="H68" s="146"/>
      <c r="I68" s="147"/>
    </row>
    <row r="69" spans="6:9" x14ac:dyDescent="0.2">
      <c r="F69" s="145"/>
      <c r="G69" s="146"/>
      <c r="H69" s="146"/>
      <c r="I69" s="147"/>
    </row>
    <row r="70" spans="6:9" x14ac:dyDescent="0.2">
      <c r="F70" s="145"/>
      <c r="G70" s="146"/>
      <c r="H70" s="146"/>
      <c r="I70" s="147"/>
    </row>
  </sheetData>
  <mergeCells count="4">
    <mergeCell ref="A1:B1"/>
    <mergeCell ref="A2:B2"/>
    <mergeCell ref="G2:I2"/>
    <mergeCell ref="H19:I19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/>
  <dimension ref="A1:CZ162"/>
  <sheetViews>
    <sheetView showGridLines="0" showZeros="0" tabSelected="1" zoomScaleNormal="100" workbookViewId="0">
      <selection activeCell="F161" sqref="F161"/>
    </sheetView>
  </sheetViews>
  <sheetFormatPr defaultRowHeight="12.75" outlineLevelRow="1" x14ac:dyDescent="0.2"/>
  <cols>
    <col min="1" max="1" width="3.85546875" style="1" customWidth="1"/>
    <col min="2" max="2" width="13.42578125" style="1" customWidth="1"/>
    <col min="3" max="3" width="40.42578125" style="1" customWidth="1"/>
    <col min="4" max="4" width="5.5703125" style="1" customWidth="1"/>
    <col min="5" max="5" width="8.5703125" style="9" customWidth="1"/>
    <col min="6" max="6" width="9.85546875" style="1" customWidth="1"/>
    <col min="7" max="7" width="13.85546875" style="1" customWidth="1"/>
    <col min="8" max="8" width="9.140625" style="1"/>
    <col min="9" max="9" width="0" style="1" hidden="1" customWidth="1"/>
    <col min="10" max="16384" width="9.140625" style="1"/>
  </cols>
  <sheetData>
    <row r="1" spans="1:29" ht="15.75" x14ac:dyDescent="0.25">
      <c r="A1" s="184" t="s">
        <v>2</v>
      </c>
      <c r="B1" s="184"/>
      <c r="C1" s="184"/>
      <c r="D1" s="184"/>
      <c r="E1" s="184"/>
      <c r="F1" s="184"/>
      <c r="G1" s="184"/>
    </row>
    <row r="2" spans="1:29" ht="13.5" thickBot="1" x14ac:dyDescent="0.25">
      <c r="B2" s="2"/>
      <c r="C2" s="3"/>
      <c r="D2" s="3"/>
      <c r="E2" s="4"/>
      <c r="F2" s="3"/>
      <c r="G2" s="3"/>
    </row>
    <row r="3" spans="1:29" ht="13.5" thickTop="1" x14ac:dyDescent="0.2">
      <c r="A3" s="176" t="s">
        <v>1</v>
      </c>
      <c r="B3" s="177"/>
      <c r="C3" s="31" t="s">
        <v>196</v>
      </c>
      <c r="D3" s="5"/>
      <c r="E3" s="6"/>
      <c r="F3" s="188" t="s">
        <v>21</v>
      </c>
      <c r="G3" s="189"/>
    </row>
    <row r="4" spans="1:29" ht="13.5" thickBot="1" x14ac:dyDescent="0.25">
      <c r="A4" s="185" t="s">
        <v>0</v>
      </c>
      <c r="B4" s="179"/>
      <c r="C4" s="32" t="s">
        <v>197</v>
      </c>
      <c r="D4" s="7"/>
      <c r="E4" s="186"/>
      <c r="F4" s="186"/>
      <c r="G4" s="187"/>
    </row>
    <row r="5" spans="1:29" ht="13.5" thickTop="1" x14ac:dyDescent="0.2">
      <c r="A5" s="8"/>
    </row>
    <row r="6" spans="1:29" x14ac:dyDescent="0.2">
      <c r="A6" s="10" t="s">
        <v>3</v>
      </c>
      <c r="B6" s="11" t="s">
        <v>4</v>
      </c>
      <c r="C6" s="11" t="s">
        <v>5</v>
      </c>
      <c r="D6" s="11" t="s">
        <v>6</v>
      </c>
      <c r="E6" s="11" t="s">
        <v>7</v>
      </c>
      <c r="F6" s="11" t="s">
        <v>8</v>
      </c>
      <c r="G6" s="12" t="s">
        <v>9</v>
      </c>
    </row>
    <row r="7" spans="1:29" x14ac:dyDescent="0.2">
      <c r="A7" s="13" t="s">
        <v>10</v>
      </c>
      <c r="B7" s="14" t="s">
        <v>11</v>
      </c>
      <c r="C7" s="15" t="s">
        <v>12</v>
      </c>
      <c r="D7" s="16"/>
      <c r="E7" s="17"/>
      <c r="F7" s="17"/>
      <c r="G7" s="18"/>
      <c r="O7" s="19"/>
    </row>
    <row r="8" spans="1:29" customFormat="1" outlineLevel="1" x14ac:dyDescent="0.2">
      <c r="A8" s="33">
        <v>1</v>
      </c>
      <c r="B8" s="33" t="s">
        <v>45</v>
      </c>
      <c r="C8" s="34" t="s">
        <v>46</v>
      </c>
      <c r="D8" s="35" t="s">
        <v>14</v>
      </c>
      <c r="E8" s="160">
        <v>29.8</v>
      </c>
      <c r="F8" s="157"/>
      <c r="G8" s="157">
        <f>E8*F8</f>
        <v>0</v>
      </c>
      <c r="H8" s="37"/>
      <c r="I8" s="37"/>
      <c r="J8" s="149"/>
      <c r="K8" s="37"/>
      <c r="L8" s="37"/>
      <c r="M8" s="37"/>
      <c r="N8" s="37"/>
      <c r="O8" s="37"/>
      <c r="P8" s="37"/>
      <c r="Q8" s="37"/>
      <c r="R8" s="37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</row>
    <row r="9" spans="1:29" customFormat="1" outlineLevel="1" x14ac:dyDescent="0.2">
      <c r="A9" s="33">
        <f>A8+1</f>
        <v>2</v>
      </c>
      <c r="B9" s="33" t="s">
        <v>176</v>
      </c>
      <c r="C9" s="34" t="s">
        <v>177</v>
      </c>
      <c r="D9" s="35" t="s">
        <v>14</v>
      </c>
      <c r="E9" s="160">
        <v>127.61</v>
      </c>
      <c r="F9" s="157"/>
      <c r="G9" s="157">
        <f t="shared" ref="G9:G21" si="0">E9*F9</f>
        <v>0</v>
      </c>
      <c r="H9" s="37"/>
      <c r="I9" s="37"/>
      <c r="J9" s="37"/>
      <c r="K9" s="37"/>
      <c r="L9" s="37"/>
      <c r="M9" s="37"/>
      <c r="N9" s="37"/>
      <c r="O9" s="37"/>
      <c r="P9" s="37"/>
      <c r="Q9" s="37"/>
      <c r="R9" s="37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</row>
    <row r="10" spans="1:29" customFormat="1" outlineLevel="1" x14ac:dyDescent="0.2">
      <c r="A10" s="33">
        <f t="shared" ref="A10:A21" si="1">A9+1</f>
        <v>3</v>
      </c>
      <c r="B10" s="33" t="s">
        <v>47</v>
      </c>
      <c r="C10" s="34" t="s">
        <v>48</v>
      </c>
      <c r="D10" s="35" t="s">
        <v>14</v>
      </c>
      <c r="E10" s="160">
        <v>127.61</v>
      </c>
      <c r="F10" s="157"/>
      <c r="G10" s="157">
        <f t="shared" si="0"/>
        <v>0</v>
      </c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</row>
    <row r="11" spans="1:29" customFormat="1" outlineLevel="1" x14ac:dyDescent="0.2">
      <c r="A11" s="33">
        <f t="shared" si="1"/>
        <v>4</v>
      </c>
      <c r="B11" s="33" t="s">
        <v>49</v>
      </c>
      <c r="C11" s="34" t="s">
        <v>50</v>
      </c>
      <c r="D11" s="35" t="s">
        <v>14</v>
      </c>
      <c r="E11" s="160">
        <v>56.6</v>
      </c>
      <c r="F11" s="157"/>
      <c r="G11" s="157">
        <f t="shared" si="0"/>
        <v>0</v>
      </c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</row>
    <row r="12" spans="1:29" customFormat="1" outlineLevel="1" x14ac:dyDescent="0.2">
      <c r="A12" s="33">
        <f t="shared" si="1"/>
        <v>5</v>
      </c>
      <c r="B12" s="33" t="s">
        <v>51</v>
      </c>
      <c r="C12" s="34" t="s">
        <v>52</v>
      </c>
      <c r="D12" s="35" t="s">
        <v>14</v>
      </c>
      <c r="E12" s="160">
        <v>56.6</v>
      </c>
      <c r="F12" s="157"/>
      <c r="G12" s="157">
        <f t="shared" si="0"/>
        <v>0</v>
      </c>
      <c r="H12" s="37"/>
      <c r="I12" s="37"/>
      <c r="J12" s="37"/>
      <c r="K12" s="37"/>
      <c r="L12" s="37"/>
      <c r="M12" s="37"/>
      <c r="N12" s="37"/>
      <c r="O12" s="37"/>
      <c r="P12" s="37"/>
      <c r="Q12" s="37"/>
      <c r="R12" s="37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</row>
    <row r="13" spans="1:29" customFormat="1" ht="22.5" outlineLevel="1" x14ac:dyDescent="0.2">
      <c r="A13" s="33">
        <f t="shared" si="1"/>
        <v>6</v>
      </c>
      <c r="B13" s="33" t="s">
        <v>53</v>
      </c>
      <c r="C13" s="34" t="s">
        <v>54</v>
      </c>
      <c r="D13" s="35" t="s">
        <v>14</v>
      </c>
      <c r="E13" s="160">
        <v>21.36</v>
      </c>
      <c r="F13" s="157"/>
      <c r="G13" s="157">
        <f t="shared" si="0"/>
        <v>0</v>
      </c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7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</row>
    <row r="14" spans="1:29" customFormat="1" outlineLevel="1" x14ac:dyDescent="0.2">
      <c r="A14" s="33">
        <f t="shared" si="1"/>
        <v>7</v>
      </c>
      <c r="B14" s="33" t="s">
        <v>55</v>
      </c>
      <c r="C14" s="34" t="s">
        <v>56</v>
      </c>
      <c r="D14" s="35" t="s">
        <v>14</v>
      </c>
      <c r="E14" s="160">
        <v>235.37</v>
      </c>
      <c r="F14" s="157"/>
      <c r="G14" s="157">
        <f t="shared" si="0"/>
        <v>0</v>
      </c>
      <c r="H14" s="149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</row>
    <row r="15" spans="1:29" customFormat="1" outlineLevel="1" x14ac:dyDescent="0.2">
      <c r="A15" s="33">
        <f t="shared" si="1"/>
        <v>8</v>
      </c>
      <c r="B15" s="33" t="s">
        <v>57</v>
      </c>
      <c r="C15" s="34" t="s">
        <v>58</v>
      </c>
      <c r="D15" s="35" t="s">
        <v>14</v>
      </c>
      <c r="E15" s="160">
        <v>235.37</v>
      </c>
      <c r="F15" s="157"/>
      <c r="G15" s="157">
        <f t="shared" si="0"/>
        <v>0</v>
      </c>
      <c r="H15" s="37"/>
      <c r="I15" s="37"/>
      <c r="J15" s="37"/>
      <c r="K15" s="37"/>
      <c r="L15" s="37"/>
      <c r="M15" s="37"/>
      <c r="N15" s="37"/>
      <c r="O15" s="37"/>
      <c r="P15" s="37"/>
      <c r="Q15" s="37"/>
      <c r="R15" s="37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</row>
    <row r="16" spans="1:29" customFormat="1" ht="22.5" outlineLevel="1" x14ac:dyDescent="0.2">
      <c r="A16" s="33">
        <f t="shared" si="1"/>
        <v>9</v>
      </c>
      <c r="B16" s="33" t="s">
        <v>59</v>
      </c>
      <c r="C16" s="34" t="s">
        <v>60</v>
      </c>
      <c r="D16" s="35" t="s">
        <v>14</v>
      </c>
      <c r="E16" s="160">
        <v>75.44</v>
      </c>
      <c r="F16" s="157"/>
      <c r="G16" s="157">
        <f t="shared" si="0"/>
        <v>0</v>
      </c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7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</row>
    <row r="17" spans="1:73" customFormat="1" outlineLevel="1" x14ac:dyDescent="0.2">
      <c r="A17" s="33">
        <f t="shared" si="1"/>
        <v>10</v>
      </c>
      <c r="B17" s="33" t="s">
        <v>225</v>
      </c>
      <c r="C17" s="34" t="s">
        <v>226</v>
      </c>
      <c r="D17" s="35" t="s">
        <v>112</v>
      </c>
      <c r="E17" s="160">
        <v>393</v>
      </c>
      <c r="F17" s="157"/>
      <c r="G17" s="157">
        <f t="shared" si="0"/>
        <v>0</v>
      </c>
      <c r="H17" s="37"/>
      <c r="I17" s="37"/>
      <c r="J17" s="37"/>
      <c r="K17" s="37"/>
      <c r="L17" s="37"/>
      <c r="M17" s="37"/>
      <c r="N17" s="37"/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</row>
    <row r="18" spans="1:73" x14ac:dyDescent="0.2">
      <c r="A18" s="33">
        <f t="shared" si="1"/>
        <v>11</v>
      </c>
      <c r="B18" s="33" t="s">
        <v>227</v>
      </c>
      <c r="C18" s="34" t="s">
        <v>228</v>
      </c>
      <c r="D18" s="35" t="s">
        <v>112</v>
      </c>
      <c r="E18" s="160">
        <v>48</v>
      </c>
      <c r="F18" s="157"/>
      <c r="G18" s="157">
        <f t="shared" si="0"/>
        <v>0</v>
      </c>
      <c r="V18" s="21"/>
      <c r="W18" s="21"/>
      <c r="X18" s="21"/>
      <c r="Y18" s="21">
        <f>SUM(BD7:BD42)</f>
        <v>0</v>
      </c>
      <c r="Z18" s="21">
        <f>SUM(BE7:BE42)</f>
        <v>0</v>
      </c>
    </row>
    <row r="19" spans="1:73" x14ac:dyDescent="0.2">
      <c r="A19" s="33">
        <f t="shared" si="1"/>
        <v>12</v>
      </c>
      <c r="B19" s="33" t="s">
        <v>229</v>
      </c>
      <c r="C19" s="34" t="s">
        <v>230</v>
      </c>
      <c r="D19" s="35" t="s">
        <v>112</v>
      </c>
      <c r="E19" s="160">
        <v>393</v>
      </c>
      <c r="F19" s="157"/>
      <c r="G19" s="157">
        <f t="shared" si="0"/>
        <v>0</v>
      </c>
    </row>
    <row r="20" spans="1:73" x14ac:dyDescent="0.2">
      <c r="A20" s="33">
        <f t="shared" si="1"/>
        <v>13</v>
      </c>
      <c r="B20" s="33" t="s">
        <v>231</v>
      </c>
      <c r="C20" s="34" t="s">
        <v>232</v>
      </c>
      <c r="D20" s="35" t="s">
        <v>112</v>
      </c>
      <c r="E20" s="160">
        <v>48</v>
      </c>
      <c r="F20" s="157"/>
      <c r="G20" s="157">
        <f t="shared" si="0"/>
        <v>0</v>
      </c>
      <c r="Y20" s="1">
        <f>IF(U20=4,G24,0)</f>
        <v>0</v>
      </c>
      <c r="Z20" s="1">
        <f>IF(U20=5,G24,0)</f>
        <v>0</v>
      </c>
      <c r="BU20" s="1">
        <v>1.7034</v>
      </c>
    </row>
    <row r="21" spans="1:73" x14ac:dyDescent="0.2">
      <c r="A21" s="33">
        <f t="shared" si="1"/>
        <v>14</v>
      </c>
      <c r="B21" s="33" t="s">
        <v>61</v>
      </c>
      <c r="C21" s="34" t="s">
        <v>62</v>
      </c>
      <c r="D21" s="35" t="s">
        <v>14</v>
      </c>
      <c r="E21" s="160">
        <v>140.72</v>
      </c>
      <c r="F21" s="157"/>
      <c r="G21" s="157">
        <f t="shared" si="0"/>
        <v>0</v>
      </c>
      <c r="V21" s="21"/>
      <c r="W21" s="21"/>
      <c r="X21" s="21"/>
      <c r="Y21" s="21">
        <f>SUM(Y19:Y20)</f>
        <v>0</v>
      </c>
      <c r="Z21" s="21">
        <f>SUM(Z19:Z20)</f>
        <v>0</v>
      </c>
    </row>
    <row r="22" spans="1:73" x14ac:dyDescent="0.2">
      <c r="A22" s="150"/>
      <c r="B22" s="151" t="s">
        <v>13</v>
      </c>
      <c r="C22" s="152" t="str">
        <f>CONCATENATE(B7," ",C7)</f>
        <v>1 Zemní práce</v>
      </c>
      <c r="D22" s="153"/>
      <c r="E22" s="154"/>
      <c r="F22" s="155"/>
      <c r="G22" s="156">
        <f>SUM(G8:G21)</f>
        <v>0</v>
      </c>
    </row>
    <row r="23" spans="1:73" x14ac:dyDescent="0.2">
      <c r="A23" s="13" t="s">
        <v>10</v>
      </c>
      <c r="B23" s="14" t="s">
        <v>15</v>
      </c>
      <c r="C23" s="15" t="s">
        <v>16</v>
      </c>
      <c r="D23" s="16"/>
      <c r="E23" s="161"/>
      <c r="F23" s="17"/>
      <c r="G23" s="18"/>
    </row>
    <row r="24" spans="1:73" x14ac:dyDescent="0.2">
      <c r="A24" s="33">
        <v>15</v>
      </c>
      <c r="B24" s="33" t="s">
        <v>63</v>
      </c>
      <c r="C24" s="34" t="s">
        <v>64</v>
      </c>
      <c r="D24" s="35" t="s">
        <v>14</v>
      </c>
      <c r="E24" s="162">
        <v>19.21</v>
      </c>
      <c r="F24" s="36"/>
      <c r="G24" s="36">
        <f>E24*F24</f>
        <v>0</v>
      </c>
      <c r="Y24" s="1">
        <f>IF(U24=4,#REF!,0)</f>
        <v>0</v>
      </c>
      <c r="Z24" s="1">
        <f>IF(U24=5,#REF!,0)</f>
        <v>0</v>
      </c>
      <c r="BU24" s="1">
        <v>0</v>
      </c>
    </row>
    <row r="25" spans="1:73" customFormat="1" outlineLevel="1" x14ac:dyDescent="0.2">
      <c r="A25" s="153"/>
      <c r="B25" s="151" t="s">
        <v>13</v>
      </c>
      <c r="C25" s="152" t="str">
        <f>CONCATENATE(B23," ",C23)</f>
        <v>4 Vodorovné konstrukce</v>
      </c>
      <c r="D25" s="153"/>
      <c r="E25" s="155"/>
      <c r="F25" s="155"/>
      <c r="G25" s="156">
        <f>SUM(G23:G24)</f>
        <v>0</v>
      </c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</row>
    <row r="26" spans="1:73" customFormat="1" outlineLevel="1" x14ac:dyDescent="0.2">
      <c r="A26" s="13" t="s">
        <v>10</v>
      </c>
      <c r="B26" s="14" t="s">
        <v>17</v>
      </c>
      <c r="C26" s="15" t="s">
        <v>18</v>
      </c>
      <c r="D26" s="16"/>
      <c r="E26" s="17"/>
      <c r="F26" s="17"/>
      <c r="G26" s="18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</row>
    <row r="27" spans="1:73" customFormat="1" outlineLevel="1" x14ac:dyDescent="0.2">
      <c r="A27" s="33">
        <v>16</v>
      </c>
      <c r="B27" s="33" t="s">
        <v>233</v>
      </c>
      <c r="C27" s="34" t="s">
        <v>234</v>
      </c>
      <c r="D27" s="35" t="s">
        <v>19</v>
      </c>
      <c r="E27" s="160">
        <v>142</v>
      </c>
      <c r="F27" s="157"/>
      <c r="G27" s="157">
        <f t="shared" ref="G27:G42" si="2">E27*F27</f>
        <v>0</v>
      </c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</row>
    <row r="28" spans="1:73" customFormat="1" outlineLevel="1" x14ac:dyDescent="0.2">
      <c r="A28" s="33">
        <f>A27+1</f>
        <v>17</v>
      </c>
      <c r="B28" s="33" t="s">
        <v>235</v>
      </c>
      <c r="C28" s="34" t="s">
        <v>198</v>
      </c>
      <c r="D28" s="35" t="s">
        <v>19</v>
      </c>
      <c r="E28" s="160">
        <v>101</v>
      </c>
      <c r="F28" s="157"/>
      <c r="G28" s="157">
        <f t="shared" si="2"/>
        <v>0</v>
      </c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</row>
    <row r="29" spans="1:73" customFormat="1" outlineLevel="1" x14ac:dyDescent="0.2">
      <c r="A29" s="33">
        <f t="shared" ref="A29:A42" si="3">A28+1</f>
        <v>18</v>
      </c>
      <c r="B29" s="33" t="s">
        <v>236</v>
      </c>
      <c r="C29" s="34" t="s">
        <v>237</v>
      </c>
      <c r="D29" s="35" t="s">
        <v>19</v>
      </c>
      <c r="E29" s="160">
        <v>90</v>
      </c>
      <c r="F29" s="157"/>
      <c r="G29" s="157">
        <f t="shared" si="2"/>
        <v>0</v>
      </c>
      <c r="H29" s="37"/>
      <c r="I29" s="37"/>
      <c r="J29" s="37"/>
      <c r="K29" s="37"/>
      <c r="L29" s="37"/>
      <c r="M29" s="37"/>
    </row>
    <row r="30" spans="1:73" x14ac:dyDescent="0.2">
      <c r="A30" s="33">
        <f t="shared" si="3"/>
        <v>19</v>
      </c>
      <c r="B30" s="33" t="s">
        <v>256</v>
      </c>
      <c r="C30" s="34" t="s">
        <v>255</v>
      </c>
      <c r="D30" s="35" t="s">
        <v>19</v>
      </c>
      <c r="E30" s="160">
        <v>40.5</v>
      </c>
      <c r="F30" s="157"/>
      <c r="G30" s="157">
        <f t="shared" si="2"/>
        <v>0</v>
      </c>
      <c r="H30" s="1">
        <v>0</v>
      </c>
      <c r="I30" s="1">
        <v>0</v>
      </c>
      <c r="J30" s="1">
        <v>0</v>
      </c>
      <c r="BE30" s="1">
        <v>0</v>
      </c>
    </row>
    <row r="31" spans="1:73" customFormat="1" outlineLevel="1" x14ac:dyDescent="0.2">
      <c r="A31" s="33">
        <f t="shared" si="3"/>
        <v>20</v>
      </c>
      <c r="B31" s="33" t="s">
        <v>238</v>
      </c>
      <c r="C31" s="34" t="s">
        <v>239</v>
      </c>
      <c r="D31" s="35" t="s">
        <v>19</v>
      </c>
      <c r="E31" s="160">
        <v>53</v>
      </c>
      <c r="F31" s="157"/>
      <c r="G31" s="157">
        <f t="shared" si="2"/>
        <v>0</v>
      </c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</row>
    <row r="32" spans="1:73" customFormat="1" outlineLevel="1" x14ac:dyDescent="0.2">
      <c r="A32" s="33">
        <f t="shared" si="3"/>
        <v>21</v>
      </c>
      <c r="B32" s="33" t="s">
        <v>240</v>
      </c>
      <c r="C32" s="34" t="s">
        <v>241</v>
      </c>
      <c r="D32" s="35" t="s">
        <v>19</v>
      </c>
      <c r="E32" s="160">
        <v>89</v>
      </c>
      <c r="F32" s="157"/>
      <c r="G32" s="157">
        <f t="shared" si="2"/>
        <v>0</v>
      </c>
      <c r="H32" s="37"/>
      <c r="I32" s="37"/>
      <c r="J32" s="37"/>
      <c r="K32" s="37"/>
      <c r="L32" s="37"/>
      <c r="M32" s="37"/>
      <c r="N32" s="37"/>
      <c r="O32" s="37"/>
      <c r="P32" s="37"/>
      <c r="Q32" s="37"/>
      <c r="R32" s="37"/>
      <c r="S32" s="37"/>
      <c r="T32" s="37"/>
      <c r="U32" s="37"/>
    </row>
    <row r="33" spans="1:69" customFormat="1" outlineLevel="1" x14ac:dyDescent="0.2">
      <c r="A33" s="33">
        <f t="shared" si="3"/>
        <v>22</v>
      </c>
      <c r="B33" s="33" t="s">
        <v>242</v>
      </c>
      <c r="C33" s="34" t="s">
        <v>243</v>
      </c>
      <c r="D33" s="35" t="s">
        <v>19</v>
      </c>
      <c r="E33" s="160">
        <v>63</v>
      </c>
      <c r="F33" s="157"/>
      <c r="G33" s="157">
        <f t="shared" si="2"/>
        <v>0</v>
      </c>
      <c r="H33" s="37"/>
      <c r="I33" s="37"/>
      <c r="J33" s="37"/>
      <c r="K33" s="37"/>
      <c r="L33" s="37"/>
      <c r="M33" s="37"/>
      <c r="N33" s="37"/>
    </row>
    <row r="34" spans="1:69" customFormat="1" ht="22.5" outlineLevel="1" x14ac:dyDescent="0.2">
      <c r="A34" s="33">
        <f t="shared" si="3"/>
        <v>23</v>
      </c>
      <c r="B34" s="33" t="s">
        <v>257</v>
      </c>
      <c r="C34" s="34" t="s">
        <v>330</v>
      </c>
      <c r="D34" s="35" t="s">
        <v>19</v>
      </c>
      <c r="E34" s="160">
        <v>38</v>
      </c>
      <c r="F34" s="157"/>
      <c r="G34" s="157">
        <f t="shared" si="2"/>
        <v>0</v>
      </c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</row>
    <row r="35" spans="1:69" customFormat="1" ht="22.5" outlineLevel="1" x14ac:dyDescent="0.2">
      <c r="A35" s="33">
        <f t="shared" si="3"/>
        <v>24</v>
      </c>
      <c r="B35" s="33" t="s">
        <v>258</v>
      </c>
      <c r="C35" s="34" t="s">
        <v>332</v>
      </c>
      <c r="D35" s="35" t="s">
        <v>19</v>
      </c>
      <c r="E35" s="160">
        <v>30</v>
      </c>
      <c r="F35" s="157"/>
      <c r="G35" s="157">
        <f t="shared" si="2"/>
        <v>0</v>
      </c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7"/>
      <c r="U35" s="37"/>
    </row>
    <row r="36" spans="1:69" customFormat="1" ht="22.5" outlineLevel="1" x14ac:dyDescent="0.2">
      <c r="A36" s="33">
        <f t="shared" si="3"/>
        <v>25</v>
      </c>
      <c r="B36" s="33" t="s">
        <v>259</v>
      </c>
      <c r="C36" s="34" t="s">
        <v>331</v>
      </c>
      <c r="D36" s="35" t="s">
        <v>19</v>
      </c>
      <c r="E36" s="160">
        <v>60</v>
      </c>
      <c r="F36" s="157"/>
      <c r="G36" s="157">
        <f t="shared" si="2"/>
        <v>0</v>
      </c>
      <c r="H36" s="37"/>
      <c r="I36" s="37"/>
      <c r="J36" s="37"/>
      <c r="K36" s="37"/>
      <c r="L36" s="37"/>
      <c r="M36" s="37"/>
      <c r="N36" s="37"/>
    </row>
    <row r="37" spans="1:69" customFormat="1" ht="22.5" outlineLevel="1" x14ac:dyDescent="0.2">
      <c r="A37" s="33">
        <f t="shared" si="3"/>
        <v>26</v>
      </c>
      <c r="B37" s="33"/>
      <c r="C37" s="34" t="s">
        <v>244</v>
      </c>
      <c r="D37" s="35" t="s">
        <v>20</v>
      </c>
      <c r="E37" s="160">
        <v>2</v>
      </c>
      <c r="F37" s="157"/>
      <c r="G37" s="157">
        <f t="shared" si="2"/>
        <v>0</v>
      </c>
      <c r="H37" s="37"/>
      <c r="I37" s="37"/>
      <c r="J37" s="37"/>
      <c r="K37" s="37"/>
      <c r="L37" s="37"/>
      <c r="M37" s="37"/>
      <c r="N37" s="37"/>
      <c r="AB37">
        <v>0</v>
      </c>
    </row>
    <row r="38" spans="1:69" customFormat="1" ht="13.5" customHeight="1" outlineLevel="1" x14ac:dyDescent="0.2">
      <c r="A38" s="33">
        <f t="shared" si="3"/>
        <v>27</v>
      </c>
      <c r="B38" s="33"/>
      <c r="C38" s="34" t="s">
        <v>245</v>
      </c>
      <c r="D38" s="35" t="s">
        <v>20</v>
      </c>
      <c r="E38" s="160">
        <v>2</v>
      </c>
      <c r="F38" s="157"/>
      <c r="G38" s="157">
        <f t="shared" si="2"/>
        <v>0</v>
      </c>
      <c r="H38" s="37"/>
      <c r="I38" s="37"/>
      <c r="J38" s="37"/>
      <c r="K38" s="37"/>
      <c r="L38" s="37"/>
      <c r="M38" s="37"/>
      <c r="N38" s="37"/>
      <c r="BF38">
        <v>0</v>
      </c>
    </row>
    <row r="39" spans="1:69" customFormat="1" ht="22.5" outlineLevel="1" x14ac:dyDescent="0.2">
      <c r="A39" s="33">
        <f t="shared" si="3"/>
        <v>28</v>
      </c>
      <c r="B39" s="33"/>
      <c r="C39" s="34" t="s">
        <v>246</v>
      </c>
      <c r="D39" s="35" t="s">
        <v>19</v>
      </c>
      <c r="E39" s="160">
        <v>1</v>
      </c>
      <c r="F39" s="157"/>
      <c r="G39" s="157">
        <f t="shared" si="2"/>
        <v>0</v>
      </c>
      <c r="H39" s="37"/>
      <c r="I39" s="37"/>
      <c r="J39" s="37"/>
      <c r="K39" s="37"/>
      <c r="L39" s="37"/>
      <c r="M39" s="37"/>
      <c r="N39" s="37"/>
    </row>
    <row r="40" spans="1:69" customFormat="1" ht="22.5" outlineLevel="1" x14ac:dyDescent="0.2">
      <c r="A40" s="33">
        <f t="shared" si="3"/>
        <v>29</v>
      </c>
      <c r="B40" s="33"/>
      <c r="C40" s="34" t="s">
        <v>327</v>
      </c>
      <c r="D40" s="35" t="s">
        <v>20</v>
      </c>
      <c r="E40" s="160">
        <v>3</v>
      </c>
      <c r="F40" s="157"/>
      <c r="G40" s="157">
        <f t="shared" si="2"/>
        <v>0</v>
      </c>
      <c r="H40" s="37"/>
      <c r="I40" s="37"/>
      <c r="J40" s="37"/>
      <c r="K40" s="37"/>
      <c r="L40" s="37"/>
      <c r="M40" s="37"/>
      <c r="N40" s="37"/>
      <c r="BF40">
        <v>5.1999999999999998E-3</v>
      </c>
    </row>
    <row r="41" spans="1:69" customFormat="1" outlineLevel="1" x14ac:dyDescent="0.2">
      <c r="A41" s="33">
        <f t="shared" si="3"/>
        <v>30</v>
      </c>
      <c r="B41" s="163"/>
      <c r="C41" s="23" t="s">
        <v>247</v>
      </c>
      <c r="D41" s="24" t="s">
        <v>20</v>
      </c>
      <c r="E41" s="160">
        <v>3</v>
      </c>
      <c r="F41" s="164"/>
      <c r="G41" s="157">
        <f t="shared" si="2"/>
        <v>0</v>
      </c>
      <c r="H41" s="37"/>
      <c r="I41" s="37"/>
      <c r="J41" s="37"/>
      <c r="K41" s="37"/>
      <c r="L41" s="37"/>
      <c r="M41" s="37"/>
      <c r="N41" s="37"/>
    </row>
    <row r="42" spans="1:69" x14ac:dyDescent="0.2">
      <c r="A42" s="33">
        <f t="shared" si="3"/>
        <v>31</v>
      </c>
      <c r="B42" s="163"/>
      <c r="C42" s="23" t="s">
        <v>253</v>
      </c>
      <c r="D42" s="24" t="s">
        <v>19</v>
      </c>
      <c r="E42" s="160">
        <v>40.5</v>
      </c>
      <c r="F42" s="164"/>
      <c r="G42" s="157">
        <f t="shared" si="2"/>
        <v>0</v>
      </c>
    </row>
    <row r="43" spans="1:69" x14ac:dyDescent="0.2">
      <c r="A43" s="27"/>
      <c r="B43" s="27" t="s">
        <v>13</v>
      </c>
      <c r="C43" s="27" t="str">
        <f>CONCATENATE(B26," ",C26)</f>
        <v>8 Trubní vedení</v>
      </c>
      <c r="D43" s="27"/>
      <c r="E43" s="27"/>
      <c r="F43" s="27"/>
      <c r="G43" s="29">
        <f>SUM(G27:G42)</f>
        <v>0</v>
      </c>
    </row>
    <row r="44" spans="1:69" x14ac:dyDescent="0.2">
      <c r="A44" s="13" t="s">
        <v>10</v>
      </c>
      <c r="B44" s="14" t="s">
        <v>22</v>
      </c>
      <c r="C44" s="15" t="s">
        <v>23</v>
      </c>
      <c r="D44" s="16"/>
      <c r="E44" s="17"/>
      <c r="F44" s="17"/>
      <c r="G44" s="18"/>
    </row>
    <row r="45" spans="1:69" ht="22.5" x14ac:dyDescent="0.2">
      <c r="A45" s="33">
        <v>32</v>
      </c>
      <c r="B45" s="22" t="s">
        <v>260</v>
      </c>
      <c r="C45" s="23" t="s">
        <v>36</v>
      </c>
      <c r="D45" s="24" t="s">
        <v>19</v>
      </c>
      <c r="E45" s="20">
        <v>48.5</v>
      </c>
      <c r="F45" s="20"/>
      <c r="G45" s="20">
        <f>E45*F45</f>
        <v>0</v>
      </c>
    </row>
    <row r="46" spans="1:69" x14ac:dyDescent="0.2">
      <c r="A46" s="33">
        <f>A45+1</f>
        <v>33</v>
      </c>
      <c r="B46" s="22" t="s">
        <v>261</v>
      </c>
      <c r="C46" s="23" t="s">
        <v>219</v>
      </c>
      <c r="D46" s="24" t="s">
        <v>19</v>
      </c>
      <c r="E46" s="20">
        <v>9</v>
      </c>
      <c r="F46" s="20"/>
      <c r="G46" s="20">
        <f t="shared" ref="G46:G49" si="4">E46*F46</f>
        <v>0</v>
      </c>
      <c r="AZ46" s="1">
        <v>3.0823513E-2</v>
      </c>
    </row>
    <row r="47" spans="1:69" x14ac:dyDescent="0.2">
      <c r="A47" s="33">
        <f t="shared" ref="A47:A71" si="5">A46+1</f>
        <v>34</v>
      </c>
      <c r="B47" s="22" t="s">
        <v>262</v>
      </c>
      <c r="C47" s="23" t="s">
        <v>199</v>
      </c>
      <c r="D47" s="24" t="s">
        <v>19</v>
      </c>
      <c r="E47" s="20">
        <v>102.5</v>
      </c>
      <c r="F47" s="20"/>
      <c r="G47" s="20">
        <f t="shared" si="4"/>
        <v>0</v>
      </c>
      <c r="I47" s="1" t="s">
        <v>252</v>
      </c>
    </row>
    <row r="48" spans="1:69" x14ac:dyDescent="0.2">
      <c r="A48" s="33">
        <f t="shared" si="5"/>
        <v>35</v>
      </c>
      <c r="B48" s="22" t="s">
        <v>263</v>
      </c>
      <c r="C48" s="23" t="s">
        <v>200</v>
      </c>
      <c r="D48" s="24" t="s">
        <v>19</v>
      </c>
      <c r="E48" s="20">
        <v>2</v>
      </c>
      <c r="F48" s="20"/>
      <c r="G48" s="20">
        <f t="shared" si="4"/>
        <v>0</v>
      </c>
      <c r="V48" s="1" t="e">
        <f>IF(#REF!=5,G49,0)</f>
        <v>#REF!</v>
      </c>
      <c r="BQ48" s="1">
        <v>2.9240519999999999E-2</v>
      </c>
    </row>
    <row r="49" spans="1:104" x14ac:dyDescent="0.2">
      <c r="A49" s="33">
        <f t="shared" si="5"/>
        <v>36</v>
      </c>
      <c r="B49" s="22" t="s">
        <v>264</v>
      </c>
      <c r="C49" s="23" t="s">
        <v>201</v>
      </c>
      <c r="D49" s="24" t="s">
        <v>19</v>
      </c>
      <c r="E49" s="20">
        <v>24.5</v>
      </c>
      <c r="F49" s="20"/>
      <c r="G49" s="20">
        <f t="shared" si="4"/>
        <v>0</v>
      </c>
    </row>
    <row r="50" spans="1:104" customFormat="1" ht="46.5" customHeight="1" outlineLevel="1" x14ac:dyDescent="0.2">
      <c r="A50" s="33">
        <f t="shared" si="5"/>
        <v>37</v>
      </c>
      <c r="B50" s="33"/>
      <c r="C50" s="34" t="s">
        <v>248</v>
      </c>
      <c r="D50" s="158" t="s">
        <v>19</v>
      </c>
      <c r="E50" s="160">
        <v>9.5</v>
      </c>
      <c r="F50" s="157"/>
      <c r="G50" s="157">
        <f t="shared" ref="G50:G71" si="6">E50*F50</f>
        <v>0</v>
      </c>
      <c r="H50" s="37"/>
      <c r="I50" s="37"/>
      <c r="J50" s="37"/>
      <c r="K50" s="37"/>
      <c r="L50" s="37"/>
      <c r="M50" s="37"/>
      <c r="N50" s="37"/>
      <c r="O50" s="37"/>
      <c r="P50" s="37"/>
      <c r="Q50" s="37"/>
      <c r="R50" s="37"/>
      <c r="S50" s="37"/>
      <c r="T50" s="37"/>
      <c r="U50" s="37"/>
    </row>
    <row r="51" spans="1:104" x14ac:dyDescent="0.2">
      <c r="A51" s="33">
        <f t="shared" si="5"/>
        <v>38</v>
      </c>
      <c r="B51" s="22" t="s">
        <v>265</v>
      </c>
      <c r="C51" s="23" t="s">
        <v>202</v>
      </c>
      <c r="D51" s="24" t="s">
        <v>19</v>
      </c>
      <c r="E51" s="20">
        <v>34</v>
      </c>
      <c r="F51" s="20"/>
      <c r="G51" s="20">
        <f t="shared" si="6"/>
        <v>0</v>
      </c>
      <c r="O51" s="19">
        <v>2</v>
      </c>
      <c r="AA51" s="1">
        <v>1</v>
      </c>
      <c r="AB51" s="1">
        <v>7</v>
      </c>
    </row>
    <row r="52" spans="1:104" x14ac:dyDescent="0.2">
      <c r="A52" s="33">
        <f t="shared" si="5"/>
        <v>39</v>
      </c>
      <c r="B52" s="22" t="s">
        <v>266</v>
      </c>
      <c r="C52" s="148" t="s">
        <v>203</v>
      </c>
      <c r="D52" s="24" t="s">
        <v>19</v>
      </c>
      <c r="E52" s="20">
        <v>17.5</v>
      </c>
      <c r="F52" s="20"/>
      <c r="G52" s="20">
        <f t="shared" si="6"/>
        <v>0</v>
      </c>
      <c r="O52" s="19"/>
    </row>
    <row r="53" spans="1:104" x14ac:dyDescent="0.2">
      <c r="A53" s="33">
        <f t="shared" si="5"/>
        <v>40</v>
      </c>
      <c r="B53" s="22" t="s">
        <v>267</v>
      </c>
      <c r="C53" s="23" t="s">
        <v>204</v>
      </c>
      <c r="D53" s="24" t="s">
        <v>19</v>
      </c>
      <c r="E53" s="20">
        <v>2.5</v>
      </c>
      <c r="F53" s="20"/>
      <c r="G53" s="20">
        <f t="shared" si="6"/>
        <v>0</v>
      </c>
      <c r="O53" s="19">
        <v>2</v>
      </c>
      <c r="AA53" s="1">
        <v>1</v>
      </c>
      <c r="AB53" s="1">
        <v>7</v>
      </c>
      <c r="AC53" s="1">
        <v>7</v>
      </c>
      <c r="AZ53" s="1">
        <v>2</v>
      </c>
      <c r="BA53" s="1">
        <f>IF(AZ53=1,G54,0)</f>
        <v>0</v>
      </c>
      <c r="BB53" s="1">
        <f>IF(AZ53=2,G54,0)</f>
        <v>0</v>
      </c>
      <c r="BC53" s="1">
        <f>IF(AZ53=3,G54,0)</f>
        <v>0</v>
      </c>
      <c r="BD53" s="1">
        <f>IF(AZ53=4,G54,0)</f>
        <v>0</v>
      </c>
      <c r="BE53" s="1">
        <f>IF(AZ53=5,G54,0)</f>
        <v>0</v>
      </c>
      <c r="CZ53" s="1">
        <v>1.1199999999999999E-3</v>
      </c>
    </row>
    <row r="54" spans="1:104" x14ac:dyDescent="0.2">
      <c r="A54" s="33">
        <f t="shared" si="5"/>
        <v>41</v>
      </c>
      <c r="B54" s="22" t="s">
        <v>268</v>
      </c>
      <c r="C54" s="23" t="s">
        <v>205</v>
      </c>
      <c r="D54" s="24" t="s">
        <v>19</v>
      </c>
      <c r="E54" s="20">
        <v>96.5</v>
      </c>
      <c r="F54" s="20"/>
      <c r="G54" s="20">
        <f t="shared" si="6"/>
        <v>0</v>
      </c>
      <c r="O54" s="19"/>
      <c r="AC54" s="1">
        <v>7</v>
      </c>
      <c r="AZ54" s="1">
        <v>2</v>
      </c>
      <c r="BA54" s="1">
        <f>IF(AZ54=1,G55,0)</f>
        <v>0</v>
      </c>
      <c r="BB54" s="1">
        <f>IF(AZ54=2,G55,0)</f>
        <v>0</v>
      </c>
      <c r="BC54" s="1">
        <f>IF(AZ54=3,G55,0)</f>
        <v>0</v>
      </c>
      <c r="BD54" s="1">
        <f>IF(AZ54=4,G55,0)</f>
        <v>0</v>
      </c>
      <c r="BE54" s="1">
        <f>IF(AZ54=5,G55,0)</f>
        <v>0</v>
      </c>
      <c r="CZ54" s="1">
        <v>0.35026000000000002</v>
      </c>
    </row>
    <row r="55" spans="1:104" x14ac:dyDescent="0.2">
      <c r="A55" s="33">
        <f t="shared" si="5"/>
        <v>42</v>
      </c>
      <c r="B55" s="22" t="s">
        <v>269</v>
      </c>
      <c r="C55" s="23" t="s">
        <v>206</v>
      </c>
      <c r="D55" s="24" t="s">
        <v>19</v>
      </c>
      <c r="E55" s="20">
        <v>83.5</v>
      </c>
      <c r="F55" s="20"/>
      <c r="G55" s="20">
        <f t="shared" si="6"/>
        <v>0</v>
      </c>
      <c r="O55" s="19">
        <v>2</v>
      </c>
      <c r="AA55" s="1">
        <v>1</v>
      </c>
      <c r="AB55" s="1">
        <v>7</v>
      </c>
    </row>
    <row r="56" spans="1:104" x14ac:dyDescent="0.2">
      <c r="A56" s="33">
        <f t="shared" si="5"/>
        <v>43</v>
      </c>
      <c r="B56" s="22" t="s">
        <v>270</v>
      </c>
      <c r="C56" s="23" t="s">
        <v>207</v>
      </c>
      <c r="D56" s="24" t="s">
        <v>19</v>
      </c>
      <c r="E56" s="20">
        <v>4</v>
      </c>
      <c r="F56" s="20"/>
      <c r="G56" s="20">
        <f t="shared" si="6"/>
        <v>0</v>
      </c>
      <c r="O56" s="19"/>
    </row>
    <row r="57" spans="1:104" x14ac:dyDescent="0.2">
      <c r="A57" s="33">
        <f t="shared" si="5"/>
        <v>44</v>
      </c>
      <c r="B57" s="22" t="s">
        <v>271</v>
      </c>
      <c r="C57" s="23" t="s">
        <v>221</v>
      </c>
      <c r="D57" s="24" t="s">
        <v>20</v>
      </c>
      <c r="E57" s="20">
        <v>8</v>
      </c>
      <c r="F57" s="20"/>
      <c r="G57" s="20">
        <f t="shared" si="6"/>
        <v>0</v>
      </c>
      <c r="O57" s="19"/>
      <c r="AC57" s="1">
        <v>7</v>
      </c>
      <c r="AZ57" s="1">
        <v>2</v>
      </c>
      <c r="BA57" s="1">
        <f>IF(AZ57=1,G58,0)</f>
        <v>0</v>
      </c>
      <c r="BB57" s="1">
        <f>IF(AZ57=2,G58,0)</f>
        <v>0</v>
      </c>
      <c r="BC57" s="1">
        <f>IF(AZ57=3,G58,0)</f>
        <v>0</v>
      </c>
      <c r="BD57" s="1">
        <f>IF(AZ57=4,G58,0)</f>
        <v>0</v>
      </c>
      <c r="BE57" s="1">
        <f>IF(AZ57=5,G58,0)</f>
        <v>0</v>
      </c>
      <c r="CZ57" s="1">
        <v>0</v>
      </c>
    </row>
    <row r="58" spans="1:104" x14ac:dyDescent="0.2">
      <c r="A58" s="33">
        <f t="shared" si="5"/>
        <v>45</v>
      </c>
      <c r="B58" s="22" t="s">
        <v>272</v>
      </c>
      <c r="C58" s="23" t="s">
        <v>24</v>
      </c>
      <c r="D58" s="24" t="s">
        <v>20</v>
      </c>
      <c r="E58" s="20">
        <v>65</v>
      </c>
      <c r="F58" s="20"/>
      <c r="G58" s="20">
        <f t="shared" si="6"/>
        <v>0</v>
      </c>
      <c r="I58" s="1" t="s">
        <v>252</v>
      </c>
      <c r="O58" s="19">
        <v>2</v>
      </c>
      <c r="AA58" s="1">
        <v>1</v>
      </c>
      <c r="AB58" s="1">
        <v>7</v>
      </c>
    </row>
    <row r="59" spans="1:104" x14ac:dyDescent="0.2">
      <c r="A59" s="33">
        <f t="shared" si="5"/>
        <v>46</v>
      </c>
      <c r="B59" s="22" t="s">
        <v>274</v>
      </c>
      <c r="C59" s="23" t="s">
        <v>35</v>
      </c>
      <c r="D59" s="24" t="s">
        <v>20</v>
      </c>
      <c r="E59" s="20">
        <v>3</v>
      </c>
      <c r="F59" s="20"/>
      <c r="G59" s="20">
        <f t="shared" si="6"/>
        <v>0</v>
      </c>
      <c r="O59" s="19"/>
      <c r="AC59" s="1">
        <v>7</v>
      </c>
      <c r="AZ59" s="1">
        <v>2</v>
      </c>
      <c r="BA59" s="1">
        <f>IF(AZ59=1,G60,0)</f>
        <v>0</v>
      </c>
      <c r="BB59" s="1">
        <f>IF(AZ59=2,G60,0)</f>
        <v>0</v>
      </c>
      <c r="BC59" s="1">
        <f>IF(AZ59=3,G60,0)</f>
        <v>0</v>
      </c>
      <c r="BD59" s="1">
        <f>IF(AZ59=4,G60,0)</f>
        <v>0</v>
      </c>
      <c r="BE59" s="1">
        <f>IF(AZ59=5,G60,0)</f>
        <v>0</v>
      </c>
      <c r="CZ59" s="1">
        <v>0</v>
      </c>
    </row>
    <row r="60" spans="1:104" x14ac:dyDescent="0.2">
      <c r="A60" s="33">
        <f t="shared" si="5"/>
        <v>47</v>
      </c>
      <c r="B60" s="22" t="s">
        <v>275</v>
      </c>
      <c r="C60" s="23" t="s">
        <v>25</v>
      </c>
      <c r="D60" s="24" t="s">
        <v>20</v>
      </c>
      <c r="E60" s="20">
        <v>25</v>
      </c>
      <c r="F60" s="20"/>
      <c r="G60" s="20">
        <f t="shared" si="6"/>
        <v>0</v>
      </c>
      <c r="O60" s="19"/>
    </row>
    <row r="61" spans="1:104" x14ac:dyDescent="0.2">
      <c r="A61" s="33">
        <f t="shared" si="5"/>
        <v>48</v>
      </c>
      <c r="B61" s="22"/>
      <c r="C61" s="23" t="s">
        <v>111</v>
      </c>
      <c r="D61" s="24" t="s">
        <v>112</v>
      </c>
      <c r="E61" s="20">
        <v>4.5</v>
      </c>
      <c r="F61" s="20"/>
      <c r="G61" s="20">
        <f t="shared" si="6"/>
        <v>0</v>
      </c>
      <c r="O61" s="19"/>
    </row>
    <row r="62" spans="1:104" customFormat="1" ht="46.5" customHeight="1" outlineLevel="1" x14ac:dyDescent="0.2">
      <c r="A62" s="33">
        <f t="shared" si="5"/>
        <v>49</v>
      </c>
      <c r="B62" s="33"/>
      <c r="C62" s="34" t="s">
        <v>276</v>
      </c>
      <c r="D62" s="158" t="s">
        <v>112</v>
      </c>
      <c r="E62" s="160">
        <v>4.5</v>
      </c>
      <c r="F62" s="157"/>
      <c r="G62" s="157">
        <f t="shared" si="6"/>
        <v>0</v>
      </c>
      <c r="H62" s="37"/>
      <c r="I62" s="37"/>
      <c r="J62" s="37"/>
      <c r="K62" s="37"/>
      <c r="L62" s="37"/>
      <c r="M62" s="37"/>
      <c r="N62" s="37"/>
      <c r="O62" s="37"/>
      <c r="P62" s="37"/>
      <c r="Q62" s="37"/>
      <c r="R62" s="37"/>
      <c r="S62" s="37"/>
      <c r="T62" s="37"/>
      <c r="U62" s="37"/>
    </row>
    <row r="63" spans="1:104" customFormat="1" ht="46.5" customHeight="1" outlineLevel="1" x14ac:dyDescent="0.2">
      <c r="A63" s="33">
        <f t="shared" si="5"/>
        <v>50</v>
      </c>
      <c r="B63" s="33" t="s">
        <v>277</v>
      </c>
      <c r="C63" s="34" t="s">
        <v>224</v>
      </c>
      <c r="D63" s="158" t="s">
        <v>20</v>
      </c>
      <c r="E63" s="160">
        <v>2</v>
      </c>
      <c r="F63" s="157"/>
      <c r="G63" s="157">
        <f t="shared" si="6"/>
        <v>0</v>
      </c>
      <c r="H63" s="37"/>
      <c r="I63" s="37"/>
      <c r="J63" s="37"/>
      <c r="K63" s="37"/>
      <c r="L63" s="37"/>
      <c r="M63" s="37"/>
      <c r="N63" s="37"/>
      <c r="O63" s="37"/>
      <c r="P63" s="37"/>
      <c r="Q63" s="37"/>
      <c r="R63" s="37"/>
      <c r="S63" s="37"/>
      <c r="T63" s="37"/>
      <c r="U63" s="37"/>
      <c r="AC63" t="s">
        <v>26</v>
      </c>
      <c r="AZ63">
        <v>2</v>
      </c>
      <c r="BA63">
        <f>IF(AZ63=1,G64,0)</f>
        <v>0</v>
      </c>
      <c r="BB63">
        <f>IF(AZ63=2,G64,0)</f>
        <v>0</v>
      </c>
      <c r="BC63">
        <f>IF(AZ63=3,G64,0)</f>
        <v>0</v>
      </c>
      <c r="BD63">
        <f>IF(AZ63=4,G64,0)</f>
        <v>0</v>
      </c>
      <c r="BE63">
        <f>IF(AZ63=5,G64,0)</f>
        <v>0</v>
      </c>
      <c r="CZ63">
        <v>9.0000000000000006E-5</v>
      </c>
    </row>
    <row r="64" spans="1:104" customFormat="1" ht="46.5" customHeight="1" outlineLevel="1" x14ac:dyDescent="0.2">
      <c r="A64" s="33">
        <f t="shared" si="5"/>
        <v>51</v>
      </c>
      <c r="B64" s="33" t="s">
        <v>279</v>
      </c>
      <c r="C64" s="34" t="s">
        <v>278</v>
      </c>
      <c r="D64" s="158" t="s">
        <v>20</v>
      </c>
      <c r="E64" s="160">
        <v>9</v>
      </c>
      <c r="F64" s="157"/>
      <c r="G64" s="157">
        <f t="shared" si="6"/>
        <v>0</v>
      </c>
      <c r="H64" s="37"/>
      <c r="I64" s="37"/>
      <c r="J64" s="37"/>
      <c r="K64" s="37"/>
      <c r="L64" s="37"/>
      <c r="M64" s="37"/>
      <c r="N64" s="37"/>
      <c r="O64" s="37"/>
      <c r="P64" s="37"/>
      <c r="Q64" s="37"/>
      <c r="R64" s="37"/>
      <c r="S64" s="37"/>
      <c r="T64" s="37"/>
      <c r="U64" s="37"/>
    </row>
    <row r="65" spans="1:90" customFormat="1" ht="14.25" customHeight="1" outlineLevel="1" x14ac:dyDescent="0.2">
      <c r="A65" s="33">
        <f>A64+1</f>
        <v>52</v>
      </c>
      <c r="B65" s="33" t="s">
        <v>280</v>
      </c>
      <c r="C65" s="34" t="s">
        <v>220</v>
      </c>
      <c r="D65" s="158" t="s">
        <v>20</v>
      </c>
      <c r="E65" s="160">
        <v>1</v>
      </c>
      <c r="F65" s="157"/>
      <c r="G65" s="157">
        <f t="shared" si="6"/>
        <v>0</v>
      </c>
      <c r="H65" s="37"/>
      <c r="I65" s="37"/>
      <c r="J65" s="37"/>
      <c r="K65" s="37"/>
      <c r="L65" s="37"/>
      <c r="M65" s="37"/>
      <c r="N65" s="37"/>
      <c r="O65" s="37"/>
      <c r="P65" s="37"/>
      <c r="Q65" s="37"/>
      <c r="R65" s="37"/>
      <c r="S65" s="37"/>
      <c r="T65" s="37"/>
      <c r="U65" s="37"/>
    </row>
    <row r="66" spans="1:90" ht="22.5" x14ac:dyDescent="0.2">
      <c r="A66" s="33">
        <f t="shared" si="5"/>
        <v>53</v>
      </c>
      <c r="B66" s="22" t="s">
        <v>281</v>
      </c>
      <c r="C66" s="23" t="s">
        <v>65</v>
      </c>
      <c r="D66" s="158" t="s">
        <v>20</v>
      </c>
      <c r="E66" s="160">
        <v>7</v>
      </c>
      <c r="F66" s="157"/>
      <c r="G66" s="157">
        <f t="shared" si="6"/>
        <v>0</v>
      </c>
      <c r="H66" s="37"/>
      <c r="I66" s="37"/>
      <c r="J66" s="37"/>
      <c r="O66" s="19"/>
    </row>
    <row r="67" spans="1:90" ht="33.75" x14ac:dyDescent="0.2">
      <c r="A67" s="33">
        <f t="shared" si="5"/>
        <v>54</v>
      </c>
      <c r="B67" s="22" t="s">
        <v>283</v>
      </c>
      <c r="C67" s="23" t="s">
        <v>282</v>
      </c>
      <c r="D67" s="24" t="s">
        <v>20</v>
      </c>
      <c r="E67" s="20">
        <v>2</v>
      </c>
      <c r="F67" s="20"/>
      <c r="G67" s="20">
        <f t="shared" si="6"/>
        <v>0</v>
      </c>
      <c r="Y67" s="1">
        <v>2</v>
      </c>
      <c r="Z67" s="1">
        <f>IF(Y67=1,G69,0)</f>
        <v>0</v>
      </c>
      <c r="AA67" s="1">
        <f>IF(Y67=2,G69,0)</f>
        <v>0</v>
      </c>
      <c r="AB67" s="1">
        <f>IF(Y67=3,G69,0)</f>
        <v>0</v>
      </c>
    </row>
    <row r="68" spans="1:90" ht="22.5" x14ac:dyDescent="0.2">
      <c r="A68" s="33">
        <f t="shared" si="5"/>
        <v>55</v>
      </c>
      <c r="B68" s="22" t="s">
        <v>284</v>
      </c>
      <c r="C68" s="23" t="s">
        <v>190</v>
      </c>
      <c r="D68" s="24" t="s">
        <v>20</v>
      </c>
      <c r="E68" s="20">
        <v>4</v>
      </c>
      <c r="F68" s="20"/>
      <c r="G68" s="20">
        <f t="shared" si="6"/>
        <v>0</v>
      </c>
      <c r="H68" s="37"/>
      <c r="I68" s="37"/>
      <c r="J68" s="37"/>
      <c r="K68" s="37"/>
      <c r="L68" s="37"/>
      <c r="M68" s="37"/>
      <c r="N68" s="37"/>
      <c r="O68" s="37"/>
      <c r="P68" s="37"/>
      <c r="Q68" s="37"/>
      <c r="R68" s="37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1">
        <f>IF(Y67=4,G69,0)</f>
        <v>0</v>
      </c>
      <c r="AD68" s="1">
        <f>IF(Y67=5,G69,0)</f>
        <v>0</v>
      </c>
      <c r="BY68" s="1">
        <v>1E-3</v>
      </c>
    </row>
    <row r="69" spans="1:90" customFormat="1" ht="22.5" outlineLevel="1" x14ac:dyDescent="0.2">
      <c r="A69" s="33">
        <f t="shared" si="5"/>
        <v>56</v>
      </c>
      <c r="B69" s="22" t="s">
        <v>285</v>
      </c>
      <c r="C69" s="23" t="s">
        <v>191</v>
      </c>
      <c r="D69" s="24" t="s">
        <v>20</v>
      </c>
      <c r="E69" s="20">
        <v>1</v>
      </c>
      <c r="F69" s="20"/>
      <c r="G69" s="20">
        <f t="shared" si="6"/>
        <v>0</v>
      </c>
      <c r="H69" s="37"/>
      <c r="I69" s="37"/>
      <c r="J69" s="37"/>
      <c r="K69" s="37"/>
      <c r="L69" s="37"/>
      <c r="M69" s="37"/>
      <c r="N69" s="37"/>
      <c r="O69" s="37"/>
      <c r="P69" s="37"/>
      <c r="Q69" s="37"/>
      <c r="R69" s="37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  <c r="AF69" s="37"/>
      <c r="AG69" s="37"/>
    </row>
    <row r="70" spans="1:90" customFormat="1" outlineLevel="1" x14ac:dyDescent="0.2">
      <c r="A70" s="33">
        <f t="shared" si="5"/>
        <v>57</v>
      </c>
      <c r="B70" s="33" t="s">
        <v>216</v>
      </c>
      <c r="C70" s="34" t="s">
        <v>208</v>
      </c>
      <c r="D70" s="158" t="s">
        <v>113</v>
      </c>
      <c r="E70" s="20">
        <v>1.71</v>
      </c>
      <c r="F70" s="157"/>
      <c r="G70" s="20">
        <f t="shared" si="6"/>
        <v>0</v>
      </c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21">
        <f>SUM(BA43:BA70)</f>
        <v>0</v>
      </c>
      <c r="AA70" s="21">
        <f>SUM(BB43:BB70)</f>
        <v>0</v>
      </c>
      <c r="AB70" s="21">
        <f>SUM(BC43:BC70)</f>
        <v>0</v>
      </c>
      <c r="AC70" s="37"/>
      <c r="AD70" s="37"/>
      <c r="AE70" s="37"/>
      <c r="AF70" s="37"/>
      <c r="AG70" s="37"/>
    </row>
    <row r="71" spans="1:90" x14ac:dyDescent="0.2">
      <c r="A71" s="33">
        <f t="shared" si="5"/>
        <v>58</v>
      </c>
      <c r="B71" s="33" t="s">
        <v>114</v>
      </c>
      <c r="C71" s="34" t="s">
        <v>115</v>
      </c>
      <c r="D71" s="158" t="s">
        <v>113</v>
      </c>
      <c r="E71" s="20">
        <v>1.71</v>
      </c>
      <c r="F71" s="157"/>
      <c r="G71" s="20">
        <f t="shared" si="6"/>
        <v>0</v>
      </c>
      <c r="O71" s="19">
        <v>1</v>
      </c>
      <c r="AC71" s="21">
        <f>SUM(BD43:BD70)</f>
        <v>0</v>
      </c>
      <c r="AD71" s="21">
        <f>SUM(BE43:BE70)</f>
        <v>0</v>
      </c>
    </row>
    <row r="72" spans="1:90" x14ac:dyDescent="0.2">
      <c r="A72" s="25"/>
      <c r="B72" s="26" t="s">
        <v>13</v>
      </c>
      <c r="C72" s="27" t="str">
        <f>CONCATENATE(B44," ",C44)</f>
        <v>721 Vnitřní kanalizace</v>
      </c>
      <c r="D72" s="25"/>
      <c r="E72" s="28"/>
      <c r="F72" s="28"/>
      <c r="G72" s="29">
        <f>SUM(G45:G71)</f>
        <v>0</v>
      </c>
      <c r="O72" s="19"/>
    </row>
    <row r="73" spans="1:90" x14ac:dyDescent="0.2">
      <c r="A73" s="13" t="s">
        <v>10</v>
      </c>
      <c r="B73" s="14" t="s">
        <v>27</v>
      </c>
      <c r="C73" s="15" t="s">
        <v>28</v>
      </c>
      <c r="D73" s="16"/>
      <c r="E73" s="17"/>
      <c r="F73" s="17"/>
      <c r="G73" s="18"/>
      <c r="O73" s="19"/>
    </row>
    <row r="74" spans="1:90" ht="22.5" x14ac:dyDescent="0.2">
      <c r="A74" s="33">
        <v>59</v>
      </c>
      <c r="B74" s="22" t="s">
        <v>329</v>
      </c>
      <c r="C74" s="34" t="s">
        <v>328</v>
      </c>
      <c r="D74" s="24" t="s">
        <v>20</v>
      </c>
      <c r="E74" s="164">
        <v>8</v>
      </c>
      <c r="F74" s="164"/>
      <c r="G74" s="20">
        <f>E74*F74</f>
        <v>0</v>
      </c>
      <c r="O74" s="19"/>
    </row>
    <row r="75" spans="1:90" x14ac:dyDescent="0.2">
      <c r="A75" s="33">
        <f>A74+1</f>
        <v>60</v>
      </c>
      <c r="B75" s="22" t="s">
        <v>286</v>
      </c>
      <c r="C75" s="148" t="s">
        <v>209</v>
      </c>
      <c r="D75" s="24" t="s">
        <v>19</v>
      </c>
      <c r="E75" s="164">
        <v>108</v>
      </c>
      <c r="F75" s="164"/>
      <c r="G75" s="20">
        <f t="shared" ref="G75:G131" si="7">E75*F75</f>
        <v>0</v>
      </c>
      <c r="O75" s="19">
        <v>2</v>
      </c>
      <c r="AA75" s="1">
        <v>1</v>
      </c>
      <c r="AB75" s="1">
        <v>7</v>
      </c>
    </row>
    <row r="76" spans="1:90" ht="12.75" customHeight="1" x14ac:dyDescent="0.2">
      <c r="A76" s="33">
        <f t="shared" ref="A76:A131" si="8">A75+1</f>
        <v>61</v>
      </c>
      <c r="B76" s="22" t="s">
        <v>287</v>
      </c>
      <c r="C76" s="148" t="s">
        <v>210</v>
      </c>
      <c r="D76" s="24" t="s">
        <v>19</v>
      </c>
      <c r="E76" s="164">
        <v>47</v>
      </c>
      <c r="F76" s="164"/>
      <c r="G76" s="20">
        <f t="shared" si="7"/>
        <v>0</v>
      </c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AL76" s="1">
        <v>2</v>
      </c>
      <c r="AM76" s="1">
        <f>IF(AL76=1,G79,0)</f>
        <v>0</v>
      </c>
      <c r="AN76" s="1">
        <f>IF(AL76=2,G79,0)</f>
        <v>0</v>
      </c>
      <c r="AO76" s="1">
        <f>IF(AL76=3,G79,0)</f>
        <v>0</v>
      </c>
      <c r="AP76" s="1">
        <f>IF(AL76=4,G79,0)</f>
        <v>0</v>
      </c>
      <c r="AQ76" s="1">
        <f>IF(AL76=5,G79,0)</f>
        <v>0</v>
      </c>
      <c r="CL76" s="1">
        <v>2.0000000000000002E-5</v>
      </c>
    </row>
    <row r="77" spans="1:90" customFormat="1" outlineLevel="1" x14ac:dyDescent="0.2">
      <c r="A77" s="33">
        <f t="shared" si="8"/>
        <v>62</v>
      </c>
      <c r="B77" s="33" t="s">
        <v>250</v>
      </c>
      <c r="C77" s="34" t="s">
        <v>251</v>
      </c>
      <c r="D77" s="35" t="s">
        <v>19</v>
      </c>
      <c r="E77" s="164">
        <v>1</v>
      </c>
      <c r="F77" s="36"/>
      <c r="G77" s="20">
        <f t="shared" si="7"/>
        <v>0</v>
      </c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7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  <c r="AF77" s="37"/>
      <c r="AG77" s="37"/>
      <c r="AH77" s="37"/>
      <c r="AI77" s="37"/>
      <c r="AJ77" s="37"/>
      <c r="AK77" s="37"/>
      <c r="AL77" s="37"/>
      <c r="AM77" s="37"/>
      <c r="AN77" s="37"/>
      <c r="AO77" s="37"/>
      <c r="AP77" s="37"/>
      <c r="AQ77" s="37"/>
      <c r="AR77" s="37"/>
      <c r="AS77" s="37"/>
      <c r="AT77" s="37"/>
    </row>
    <row r="78" spans="1:90" customFormat="1" ht="22.5" outlineLevel="1" x14ac:dyDescent="0.2">
      <c r="A78" s="33">
        <f t="shared" si="8"/>
        <v>63</v>
      </c>
      <c r="B78" s="33" t="s">
        <v>273</v>
      </c>
      <c r="C78" s="34" t="s">
        <v>333</v>
      </c>
      <c r="D78" s="35" t="s">
        <v>19</v>
      </c>
      <c r="E78" s="162">
        <v>41</v>
      </c>
      <c r="F78" s="36"/>
      <c r="G78" s="36">
        <f t="shared" si="7"/>
        <v>0</v>
      </c>
      <c r="H78" s="37"/>
      <c r="I78" s="37"/>
      <c r="J78" s="37"/>
      <c r="K78" s="37"/>
      <c r="L78" s="37"/>
      <c r="M78" s="37"/>
      <c r="N78" s="37"/>
      <c r="O78" s="37"/>
      <c r="P78" s="37"/>
      <c r="Q78" s="37"/>
      <c r="R78" s="37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  <c r="AF78" s="37"/>
      <c r="AG78" s="37"/>
      <c r="AH78" s="37"/>
      <c r="AI78" s="37"/>
      <c r="AJ78" s="37"/>
      <c r="AK78" s="37"/>
      <c r="AL78" s="37"/>
      <c r="AM78" s="37"/>
      <c r="AN78" s="37"/>
      <c r="AO78" s="37"/>
      <c r="AP78" s="37"/>
      <c r="AQ78" s="37"/>
      <c r="AR78" s="37"/>
      <c r="AS78" s="37"/>
      <c r="AT78" s="37"/>
    </row>
    <row r="79" spans="1:90" customFormat="1" ht="46.5" customHeight="1" outlineLevel="1" x14ac:dyDescent="0.2">
      <c r="A79" s="33">
        <f t="shared" si="8"/>
        <v>64</v>
      </c>
      <c r="B79" s="33" t="s">
        <v>288</v>
      </c>
      <c r="C79" s="34" t="s">
        <v>178</v>
      </c>
      <c r="D79" s="35" t="s">
        <v>19</v>
      </c>
      <c r="E79" s="162">
        <v>30</v>
      </c>
      <c r="F79" s="36"/>
      <c r="G79" s="36">
        <f t="shared" si="7"/>
        <v>0</v>
      </c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AL79">
        <v>2</v>
      </c>
      <c r="AM79">
        <f>IF(AL79=1,G80,0)</f>
        <v>0</v>
      </c>
      <c r="AN79">
        <f>IF(AL79=2,G80,0)</f>
        <v>0</v>
      </c>
      <c r="AO79">
        <f>IF(AL79=3,G80,0)</f>
        <v>0</v>
      </c>
      <c r="AP79">
        <f>IF(AL79=4,G80,0)</f>
        <v>0</v>
      </c>
      <c r="AQ79">
        <f>IF(AL79=5,G80,0)</f>
        <v>0</v>
      </c>
      <c r="CL79">
        <v>2.0000000000000002E-5</v>
      </c>
    </row>
    <row r="80" spans="1:90" customFormat="1" ht="46.5" customHeight="1" outlineLevel="1" x14ac:dyDescent="0.2">
      <c r="A80" s="33">
        <f t="shared" si="8"/>
        <v>65</v>
      </c>
      <c r="B80" s="33" t="s">
        <v>289</v>
      </c>
      <c r="C80" s="34" t="s">
        <v>179</v>
      </c>
      <c r="D80" s="35" t="s">
        <v>19</v>
      </c>
      <c r="E80" s="162">
        <v>263.5</v>
      </c>
      <c r="F80" s="36"/>
      <c r="G80" s="36">
        <f t="shared" si="7"/>
        <v>0</v>
      </c>
      <c r="H80" s="37"/>
      <c r="I80" s="37" t="s">
        <v>252</v>
      </c>
      <c r="J80" s="37"/>
      <c r="K80" s="37"/>
      <c r="L80" s="37"/>
      <c r="M80" s="37"/>
      <c r="N80" s="37"/>
      <c r="O80" s="37"/>
      <c r="P80" s="37"/>
      <c r="Q80" s="37"/>
      <c r="R80" s="37"/>
      <c r="S80" s="37"/>
      <c r="T80" s="37"/>
      <c r="U80" s="37"/>
      <c r="AL80">
        <v>2</v>
      </c>
      <c r="AM80">
        <f>IF(AL80=1,G81,0)</f>
        <v>0</v>
      </c>
      <c r="AN80">
        <f>IF(AL80=2,G81,0)</f>
        <v>0</v>
      </c>
      <c r="AO80">
        <f>IF(AL80=3,G81,0)</f>
        <v>0</v>
      </c>
      <c r="AP80">
        <f>IF(AL80=4,G81,0)</f>
        <v>0</v>
      </c>
      <c r="AQ80">
        <f>IF(AL80=5,G81,0)</f>
        <v>0</v>
      </c>
      <c r="CL80">
        <v>2.0000000000000002E-5</v>
      </c>
    </row>
    <row r="81" spans="1:104" customFormat="1" ht="46.5" customHeight="1" outlineLevel="1" x14ac:dyDescent="0.2">
      <c r="A81" s="33">
        <f t="shared" si="8"/>
        <v>66</v>
      </c>
      <c r="B81" s="33" t="s">
        <v>290</v>
      </c>
      <c r="C81" s="34" t="s">
        <v>180</v>
      </c>
      <c r="D81" s="35" t="s">
        <v>19</v>
      </c>
      <c r="E81" s="162">
        <v>224.5</v>
      </c>
      <c r="F81" s="36"/>
      <c r="G81" s="36">
        <f t="shared" si="7"/>
        <v>0</v>
      </c>
      <c r="H81" s="37"/>
      <c r="I81" s="37" t="s">
        <v>252</v>
      </c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AL81">
        <v>2</v>
      </c>
      <c r="AM81">
        <f>IF(AL81=1,G82,0)</f>
        <v>0</v>
      </c>
      <c r="AN81">
        <f>IF(AL81=2,G82,0)</f>
        <v>0</v>
      </c>
      <c r="AO81">
        <f>IF(AL81=3,G82,0)</f>
        <v>0</v>
      </c>
      <c r="AP81">
        <f>IF(AL81=4,G82,0)</f>
        <v>0</v>
      </c>
      <c r="AQ81">
        <f>IF(AL81=5,G82,0)</f>
        <v>0</v>
      </c>
      <c r="CL81">
        <v>1.0189999999999999E-2</v>
      </c>
    </row>
    <row r="82" spans="1:104" customFormat="1" ht="46.5" customHeight="1" outlineLevel="1" x14ac:dyDescent="0.2">
      <c r="A82" s="33">
        <f t="shared" si="8"/>
        <v>67</v>
      </c>
      <c r="B82" s="33" t="s">
        <v>291</v>
      </c>
      <c r="C82" s="34" t="s">
        <v>181</v>
      </c>
      <c r="D82" s="35" t="s">
        <v>19</v>
      </c>
      <c r="E82" s="162">
        <v>195</v>
      </c>
      <c r="F82" s="36"/>
      <c r="G82" s="36">
        <f t="shared" si="7"/>
        <v>0</v>
      </c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</row>
    <row r="83" spans="1:104" customFormat="1" ht="46.5" customHeight="1" outlineLevel="1" x14ac:dyDescent="0.2">
      <c r="A83" s="33">
        <f t="shared" si="8"/>
        <v>68</v>
      </c>
      <c r="B83" s="33" t="s">
        <v>292</v>
      </c>
      <c r="C83" s="34" t="s">
        <v>182</v>
      </c>
      <c r="D83" s="35" t="s">
        <v>19</v>
      </c>
      <c r="E83" s="162">
        <v>32</v>
      </c>
      <c r="F83" s="36"/>
      <c r="G83" s="36">
        <f t="shared" si="7"/>
        <v>0</v>
      </c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</row>
    <row r="84" spans="1:104" customFormat="1" ht="46.5" customHeight="1" outlineLevel="1" x14ac:dyDescent="0.2">
      <c r="A84" s="33">
        <f t="shared" si="8"/>
        <v>69</v>
      </c>
      <c r="B84" s="33" t="s">
        <v>293</v>
      </c>
      <c r="C84" s="34" t="s">
        <v>211</v>
      </c>
      <c r="D84" s="35" t="s">
        <v>19</v>
      </c>
      <c r="E84" s="162">
        <v>178</v>
      </c>
      <c r="F84" s="36"/>
      <c r="G84" s="36">
        <f t="shared" si="7"/>
        <v>0</v>
      </c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AL84">
        <v>2</v>
      </c>
      <c r="AM84">
        <f>IF(AL84=1,G85,0)</f>
        <v>0</v>
      </c>
      <c r="AN84">
        <f>IF(AL84=2,G85,0)</f>
        <v>0</v>
      </c>
      <c r="AO84">
        <f>IF(AL84=3,G85,0)</f>
        <v>0</v>
      </c>
      <c r="AP84">
        <f>IF(AL84=4,G85,0)</f>
        <v>0</v>
      </c>
      <c r="AQ84">
        <f>IF(AL84=5,G85,0)</f>
        <v>0</v>
      </c>
      <c r="CL84">
        <v>0</v>
      </c>
    </row>
    <row r="85" spans="1:104" customFormat="1" ht="13.5" customHeight="1" outlineLevel="1" x14ac:dyDescent="0.2">
      <c r="A85" s="33">
        <f t="shared" si="8"/>
        <v>70</v>
      </c>
      <c r="B85" s="33" t="s">
        <v>294</v>
      </c>
      <c r="C85" s="34" t="s">
        <v>29</v>
      </c>
      <c r="D85" s="35" t="s">
        <v>19</v>
      </c>
      <c r="E85" s="162">
        <v>819</v>
      </c>
      <c r="F85" s="36"/>
      <c r="G85" s="36">
        <f t="shared" si="7"/>
        <v>0</v>
      </c>
      <c r="H85" s="149"/>
      <c r="I85" s="37"/>
      <c r="J85" s="37"/>
      <c r="K85" s="37"/>
      <c r="L85" s="37"/>
      <c r="M85" s="37"/>
      <c r="N85" s="37"/>
      <c r="O85" s="37"/>
      <c r="P85" s="37"/>
      <c r="Q85" s="37"/>
      <c r="R85" s="37"/>
      <c r="S85" s="37"/>
      <c r="T85" s="37"/>
      <c r="U85" s="37"/>
      <c r="AA85">
        <v>3</v>
      </c>
      <c r="AB85">
        <v>7</v>
      </c>
    </row>
    <row r="86" spans="1:104" customFormat="1" ht="12.75" customHeight="1" outlineLevel="1" x14ac:dyDescent="0.2">
      <c r="A86" s="33">
        <f t="shared" si="8"/>
        <v>71</v>
      </c>
      <c r="B86" s="33" t="s">
        <v>295</v>
      </c>
      <c r="C86" s="34" t="s">
        <v>33</v>
      </c>
      <c r="D86" s="35" t="s">
        <v>19</v>
      </c>
      <c r="E86" s="162">
        <v>298</v>
      </c>
      <c r="F86" s="36"/>
      <c r="G86" s="36">
        <f t="shared" si="7"/>
        <v>0</v>
      </c>
      <c r="H86" s="149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AC86">
        <v>901118165</v>
      </c>
      <c r="AZ86">
        <v>2</v>
      </c>
      <c r="BA86">
        <f>IF(AZ86=1,G87,0)</f>
        <v>0</v>
      </c>
      <c r="BB86">
        <f>IF(AZ86=2,G87,0)</f>
        <v>0</v>
      </c>
      <c r="BC86">
        <f>IF(AZ86=3,G87,0)</f>
        <v>0</v>
      </c>
      <c r="BD86">
        <f>IF(AZ86=4,G87,0)</f>
        <v>0</v>
      </c>
      <c r="BE86">
        <f>IF(AZ86=5,G87,0)</f>
        <v>0</v>
      </c>
      <c r="CZ86">
        <v>0</v>
      </c>
    </row>
    <row r="87" spans="1:104" customFormat="1" ht="46.5" customHeight="1" outlineLevel="1" x14ac:dyDescent="0.2">
      <c r="A87" s="33">
        <f t="shared" si="8"/>
        <v>72</v>
      </c>
      <c r="B87" s="33"/>
      <c r="C87" s="34" t="s">
        <v>183</v>
      </c>
      <c r="D87" s="35" t="s">
        <v>19</v>
      </c>
      <c r="E87" s="162">
        <v>30</v>
      </c>
      <c r="F87" s="36"/>
      <c r="G87" s="36">
        <f t="shared" si="7"/>
        <v>0</v>
      </c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7"/>
      <c r="S87" s="37"/>
      <c r="T87" s="37"/>
      <c r="U87" s="37"/>
    </row>
    <row r="88" spans="1:104" customFormat="1" ht="46.5" customHeight="1" outlineLevel="1" x14ac:dyDescent="0.2">
      <c r="A88" s="33">
        <f t="shared" si="8"/>
        <v>73</v>
      </c>
      <c r="B88" s="33"/>
      <c r="C88" s="34" t="s">
        <v>184</v>
      </c>
      <c r="D88" s="35" t="s">
        <v>19</v>
      </c>
      <c r="E88" s="162">
        <v>72</v>
      </c>
      <c r="F88" s="36"/>
      <c r="G88" s="36">
        <f t="shared" si="7"/>
        <v>0</v>
      </c>
      <c r="H88" s="37"/>
      <c r="I88" s="37" t="s">
        <v>252</v>
      </c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</row>
    <row r="89" spans="1:104" customFormat="1" ht="46.5" customHeight="1" outlineLevel="1" x14ac:dyDescent="0.2">
      <c r="A89" s="33">
        <f t="shared" si="8"/>
        <v>74</v>
      </c>
      <c r="B89" s="33"/>
      <c r="C89" s="34" t="s">
        <v>192</v>
      </c>
      <c r="D89" s="35" t="s">
        <v>19</v>
      </c>
      <c r="E89" s="162">
        <v>192</v>
      </c>
      <c r="F89" s="36"/>
      <c r="G89" s="36">
        <f t="shared" si="7"/>
        <v>0</v>
      </c>
      <c r="H89" s="37"/>
      <c r="I89" s="37" t="s">
        <v>252</v>
      </c>
      <c r="J89" s="37"/>
      <c r="K89" s="37"/>
      <c r="L89" s="37"/>
      <c r="M89" s="37"/>
      <c r="N89" s="37"/>
      <c r="O89" s="37"/>
      <c r="P89" s="37"/>
      <c r="Q89" s="37"/>
      <c r="R89" s="37"/>
      <c r="S89" s="37"/>
      <c r="T89" s="37"/>
      <c r="U89" s="37"/>
    </row>
    <row r="90" spans="1:104" customFormat="1" ht="46.5" customHeight="1" outlineLevel="1" x14ac:dyDescent="0.2">
      <c r="A90" s="33">
        <f t="shared" si="8"/>
        <v>75</v>
      </c>
      <c r="B90" s="33"/>
      <c r="C90" s="34" t="s">
        <v>185</v>
      </c>
      <c r="D90" s="35" t="s">
        <v>19</v>
      </c>
      <c r="E90" s="162">
        <v>93</v>
      </c>
      <c r="F90" s="36"/>
      <c r="G90" s="36">
        <f t="shared" si="7"/>
        <v>0</v>
      </c>
      <c r="H90" s="37"/>
      <c r="I90" s="37" t="s">
        <v>252</v>
      </c>
      <c r="J90" s="37"/>
      <c r="K90" s="37"/>
      <c r="L90" s="37"/>
      <c r="M90" s="37"/>
      <c r="N90" s="37"/>
      <c r="O90" s="37"/>
      <c r="P90" s="37"/>
      <c r="Q90" s="37"/>
      <c r="R90" s="37"/>
      <c r="S90" s="37"/>
      <c r="T90" s="37"/>
      <c r="U90" s="37"/>
    </row>
    <row r="91" spans="1:104" customFormat="1" ht="46.5" customHeight="1" outlineLevel="1" x14ac:dyDescent="0.2">
      <c r="A91" s="33">
        <f t="shared" si="8"/>
        <v>76</v>
      </c>
      <c r="B91" s="33"/>
      <c r="C91" s="34" t="s">
        <v>193</v>
      </c>
      <c r="D91" s="35" t="s">
        <v>19</v>
      </c>
      <c r="E91" s="162">
        <v>132</v>
      </c>
      <c r="F91" s="36"/>
      <c r="G91" s="36">
        <f t="shared" si="7"/>
        <v>0</v>
      </c>
      <c r="H91" s="37"/>
      <c r="I91" s="37" t="s">
        <v>252</v>
      </c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</row>
    <row r="92" spans="1:104" customFormat="1" ht="46.5" customHeight="1" outlineLevel="1" x14ac:dyDescent="0.2">
      <c r="A92" s="33">
        <f t="shared" si="8"/>
        <v>77</v>
      </c>
      <c r="B92" s="33"/>
      <c r="C92" s="34" t="s">
        <v>186</v>
      </c>
      <c r="D92" s="35" t="s">
        <v>19</v>
      </c>
      <c r="E92" s="162">
        <v>75</v>
      </c>
      <c r="F92" s="36"/>
      <c r="G92" s="36">
        <f t="shared" si="7"/>
        <v>0</v>
      </c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</row>
    <row r="93" spans="1:104" customFormat="1" ht="46.5" customHeight="1" outlineLevel="1" x14ac:dyDescent="0.2">
      <c r="A93" s="33">
        <f t="shared" si="8"/>
        <v>78</v>
      </c>
      <c r="B93" s="33"/>
      <c r="C93" s="34" t="s">
        <v>194</v>
      </c>
      <c r="D93" s="35" t="s">
        <v>19</v>
      </c>
      <c r="E93" s="162">
        <v>120</v>
      </c>
      <c r="F93" s="36"/>
      <c r="G93" s="36">
        <f t="shared" si="7"/>
        <v>0</v>
      </c>
      <c r="H93" s="1"/>
      <c r="I93" s="1"/>
      <c r="J93" s="1"/>
      <c r="K93" s="1"/>
      <c r="L93" s="1"/>
      <c r="M93" s="1"/>
      <c r="N93" s="1"/>
      <c r="O93" s="19"/>
      <c r="P93" s="1"/>
      <c r="Q93" s="1"/>
      <c r="R93" s="1"/>
      <c r="S93" s="1"/>
      <c r="T93" s="1"/>
      <c r="U93" s="1"/>
    </row>
    <row r="94" spans="1:104" customFormat="1" ht="46.5" customHeight="1" outlineLevel="1" x14ac:dyDescent="0.2">
      <c r="A94" s="33">
        <f>A93+1</f>
        <v>79</v>
      </c>
      <c r="B94" s="33"/>
      <c r="C94" s="34" t="s">
        <v>187</v>
      </c>
      <c r="D94" s="35" t="s">
        <v>19</v>
      </c>
      <c r="E94" s="162">
        <v>7</v>
      </c>
      <c r="F94" s="36"/>
      <c r="G94" s="36">
        <f t="shared" si="7"/>
        <v>0</v>
      </c>
      <c r="H94" s="1"/>
      <c r="I94" s="1"/>
      <c r="J94" s="30"/>
      <c r="K94" s="1"/>
      <c r="L94" s="1"/>
      <c r="M94" s="1"/>
      <c r="N94" s="1"/>
      <c r="O94" s="19"/>
      <c r="P94" s="1"/>
      <c r="Q94" s="1"/>
      <c r="R94" s="1"/>
      <c r="S94" s="1"/>
      <c r="T94" s="1"/>
      <c r="U94" s="1"/>
    </row>
    <row r="95" spans="1:104" customFormat="1" ht="46.5" customHeight="1" outlineLevel="1" x14ac:dyDescent="0.2">
      <c r="A95" s="33">
        <f t="shared" si="8"/>
        <v>80</v>
      </c>
      <c r="B95" s="33"/>
      <c r="C95" s="34" t="s">
        <v>195</v>
      </c>
      <c r="D95" s="35" t="s">
        <v>19</v>
      </c>
      <c r="E95" s="162">
        <v>25</v>
      </c>
      <c r="F95" s="36"/>
      <c r="G95" s="36">
        <f t="shared" si="7"/>
        <v>0</v>
      </c>
      <c r="H95" s="1"/>
      <c r="I95" s="1"/>
      <c r="J95" s="30"/>
      <c r="K95" s="1"/>
      <c r="L95" s="1"/>
      <c r="M95" s="1"/>
      <c r="N95" s="1"/>
      <c r="O95" s="19"/>
      <c r="P95" s="1"/>
      <c r="Q95" s="1"/>
      <c r="R95" s="1"/>
      <c r="S95" s="1"/>
      <c r="T95" s="1"/>
      <c r="U95" s="1"/>
    </row>
    <row r="96" spans="1:104" customFormat="1" ht="46.5" customHeight="1" outlineLevel="1" x14ac:dyDescent="0.2">
      <c r="A96" s="33">
        <f t="shared" si="8"/>
        <v>81</v>
      </c>
      <c r="B96" s="33"/>
      <c r="C96" s="34" t="s">
        <v>188</v>
      </c>
      <c r="D96" s="35" t="s">
        <v>19</v>
      </c>
      <c r="E96" s="162">
        <v>104</v>
      </c>
      <c r="F96" s="36"/>
      <c r="G96" s="36">
        <f t="shared" si="7"/>
        <v>0</v>
      </c>
      <c r="H96" s="1"/>
      <c r="I96" s="1"/>
      <c r="J96" s="1"/>
      <c r="K96" s="1"/>
      <c r="L96" s="1"/>
      <c r="M96" s="1"/>
      <c r="N96" s="1"/>
      <c r="O96" s="19"/>
      <c r="P96" s="1"/>
      <c r="Q96" s="1"/>
      <c r="R96" s="1"/>
      <c r="S96" s="1"/>
      <c r="T96" s="1"/>
      <c r="U96" s="1"/>
    </row>
    <row r="97" spans="1:104" customFormat="1" ht="46.5" customHeight="1" outlineLevel="1" x14ac:dyDescent="0.2">
      <c r="A97" s="33">
        <f t="shared" si="8"/>
        <v>82</v>
      </c>
      <c r="B97" s="33"/>
      <c r="C97" s="34" t="s">
        <v>223</v>
      </c>
      <c r="D97" s="35" t="s">
        <v>19</v>
      </c>
      <c r="E97" s="162">
        <v>74</v>
      </c>
      <c r="F97" s="36"/>
      <c r="G97" s="36">
        <f t="shared" si="7"/>
        <v>0</v>
      </c>
      <c r="H97" s="1"/>
      <c r="I97" s="30"/>
      <c r="J97" s="1"/>
      <c r="K97" s="1"/>
      <c r="L97" s="1"/>
      <c r="M97" s="1"/>
      <c r="N97" s="1"/>
      <c r="O97" s="19"/>
      <c r="P97" s="1"/>
      <c r="Q97" s="1"/>
      <c r="R97" s="1"/>
      <c r="S97" s="1"/>
      <c r="T97" s="1"/>
      <c r="U97" s="1"/>
    </row>
    <row r="98" spans="1:104" customFormat="1" ht="46.5" customHeight="1" outlineLevel="1" x14ac:dyDescent="0.2">
      <c r="A98" s="33">
        <f t="shared" si="8"/>
        <v>83</v>
      </c>
      <c r="B98" s="33"/>
      <c r="C98" s="34" t="s">
        <v>189</v>
      </c>
      <c r="D98" s="35" t="s">
        <v>19</v>
      </c>
      <c r="E98" s="162">
        <v>77</v>
      </c>
      <c r="F98" s="36"/>
      <c r="G98" s="36">
        <f t="shared" si="7"/>
        <v>0</v>
      </c>
      <c r="H98" s="1"/>
      <c r="I98" s="30"/>
      <c r="J98" s="1"/>
      <c r="K98" s="1"/>
      <c r="L98" s="1"/>
      <c r="M98" s="1"/>
      <c r="N98" s="1"/>
      <c r="O98" s="19"/>
      <c r="P98" s="1"/>
      <c r="Q98" s="1"/>
      <c r="R98" s="1"/>
      <c r="S98" s="1"/>
      <c r="T98" s="1"/>
      <c r="U98" s="1"/>
      <c r="AA98">
        <v>3</v>
      </c>
      <c r="AB98">
        <v>7</v>
      </c>
    </row>
    <row r="99" spans="1:104" customFormat="1" ht="46.5" customHeight="1" outlineLevel="1" x14ac:dyDescent="0.2">
      <c r="A99" s="33">
        <f t="shared" si="8"/>
        <v>84</v>
      </c>
      <c r="B99" s="33"/>
      <c r="C99" s="34" t="s">
        <v>222</v>
      </c>
      <c r="D99" s="35" t="s">
        <v>19</v>
      </c>
      <c r="E99" s="162">
        <v>47</v>
      </c>
      <c r="F99" s="36"/>
      <c r="G99" s="36">
        <f t="shared" si="7"/>
        <v>0</v>
      </c>
      <c r="H99" s="1"/>
      <c r="I99" s="1"/>
      <c r="J99" s="1"/>
      <c r="K99" s="1"/>
      <c r="L99" s="1"/>
      <c r="M99" s="1"/>
      <c r="N99" s="1"/>
      <c r="O99" s="19"/>
      <c r="P99" s="1"/>
      <c r="Q99" s="1"/>
      <c r="R99" s="1"/>
      <c r="S99" s="1"/>
      <c r="T99" s="1"/>
      <c r="U99" s="1"/>
      <c r="AA99">
        <v>12</v>
      </c>
      <c r="AB99">
        <v>0</v>
      </c>
      <c r="AC99">
        <v>910100000</v>
      </c>
      <c r="AZ99">
        <v>2</v>
      </c>
      <c r="BA99">
        <f>IF(AZ99=1,G101,0)</f>
        <v>0</v>
      </c>
      <c r="BB99">
        <f>IF(AZ99=2,G101,0)</f>
        <v>0</v>
      </c>
      <c r="BC99">
        <f>IF(AZ99=3,G101,0)</f>
        <v>0</v>
      </c>
      <c r="BD99">
        <f>IF(AZ99=4,G101,0)</f>
        <v>0</v>
      </c>
      <c r="BE99">
        <f>IF(AZ99=5,G101,0)</f>
        <v>0</v>
      </c>
      <c r="CZ99">
        <v>1E-3</v>
      </c>
    </row>
    <row r="100" spans="1:104" customFormat="1" ht="46.5" customHeight="1" outlineLevel="1" x14ac:dyDescent="0.2">
      <c r="A100" s="33">
        <f>A99+1</f>
        <v>85</v>
      </c>
      <c r="B100" s="33"/>
      <c r="C100" s="34" t="s">
        <v>254</v>
      </c>
      <c r="D100" s="35" t="s">
        <v>19</v>
      </c>
      <c r="E100" s="162">
        <v>41</v>
      </c>
      <c r="F100" s="36"/>
      <c r="G100" s="36">
        <f t="shared" si="7"/>
        <v>0</v>
      </c>
      <c r="H100" s="1"/>
      <c r="I100" s="1"/>
      <c r="J100" s="1"/>
      <c r="K100" s="1"/>
      <c r="L100" s="1"/>
      <c r="M100" s="1"/>
      <c r="N100" s="1"/>
      <c r="O100" s="19"/>
      <c r="P100" s="1"/>
      <c r="Q100" s="1"/>
      <c r="R100" s="1"/>
      <c r="S100" s="1"/>
      <c r="T100" s="1"/>
      <c r="U100" s="1"/>
    </row>
    <row r="101" spans="1:104" customFormat="1" ht="14.25" customHeight="1" outlineLevel="1" x14ac:dyDescent="0.2">
      <c r="A101" s="33">
        <f t="shared" si="8"/>
        <v>86</v>
      </c>
      <c r="B101" s="33" t="s">
        <v>296</v>
      </c>
      <c r="C101" s="34" t="s">
        <v>30</v>
      </c>
      <c r="D101" s="35" t="s">
        <v>20</v>
      </c>
      <c r="E101" s="162">
        <v>2</v>
      </c>
      <c r="F101" s="36"/>
      <c r="G101" s="36">
        <f t="shared" si="7"/>
        <v>0</v>
      </c>
      <c r="H101" s="1"/>
      <c r="I101" s="1"/>
      <c r="J101" s="1"/>
      <c r="K101" s="1"/>
      <c r="L101" s="1"/>
      <c r="M101" s="1"/>
      <c r="N101" s="1"/>
      <c r="O101" s="19"/>
      <c r="P101" s="1"/>
      <c r="Q101" s="1"/>
      <c r="R101" s="1"/>
      <c r="S101" s="1"/>
      <c r="T101" s="1"/>
      <c r="U101" s="1"/>
      <c r="AA101">
        <v>12</v>
      </c>
      <c r="AB101">
        <v>0</v>
      </c>
      <c r="AC101">
        <v>43</v>
      </c>
      <c r="AZ101">
        <v>2</v>
      </c>
      <c r="BA101">
        <f>IF(AZ101=1,G102,0)</f>
        <v>0</v>
      </c>
      <c r="BB101">
        <f>IF(AZ101=2,G102,0)</f>
        <v>0</v>
      </c>
      <c r="BC101">
        <f>IF(AZ101=3,G102,0)</f>
        <v>0</v>
      </c>
      <c r="BD101">
        <f>IF(AZ101=4,G102,0)</f>
        <v>0</v>
      </c>
      <c r="BE101">
        <f>IF(AZ101=5,G102,0)</f>
        <v>0</v>
      </c>
      <c r="CZ101">
        <v>5.2199999999999998E-3</v>
      </c>
    </row>
    <row r="102" spans="1:104" x14ac:dyDescent="0.2">
      <c r="A102" s="33">
        <f t="shared" si="8"/>
        <v>87</v>
      </c>
      <c r="B102" s="22" t="s">
        <v>297</v>
      </c>
      <c r="C102" s="165" t="s">
        <v>212</v>
      </c>
      <c r="D102" s="166" t="s">
        <v>19</v>
      </c>
      <c r="E102" s="162">
        <v>1117</v>
      </c>
      <c r="F102" s="167"/>
      <c r="G102" s="168">
        <f t="shared" si="7"/>
        <v>0</v>
      </c>
      <c r="H102" s="30"/>
      <c r="O102" s="19"/>
      <c r="AA102" s="1">
        <v>12</v>
      </c>
      <c r="AB102" s="1">
        <v>0</v>
      </c>
      <c r="AC102" s="1">
        <v>43</v>
      </c>
      <c r="AZ102" s="1">
        <v>2</v>
      </c>
      <c r="BA102" s="1">
        <f>IF(AZ102=1,G103,0)</f>
        <v>0</v>
      </c>
      <c r="BB102" s="1">
        <f>IF(AZ102=2,G103,0)</f>
        <v>0</v>
      </c>
      <c r="BC102" s="1">
        <f>IF(AZ102=3,G103,0)</f>
        <v>0</v>
      </c>
      <c r="BD102" s="1">
        <f>IF(AZ102=4,G103,0)</f>
        <v>0</v>
      </c>
      <c r="BE102" s="1">
        <f>IF(AZ102=5,G103,0)</f>
        <v>0</v>
      </c>
      <c r="CZ102" s="1">
        <v>5.2199999999999998E-3</v>
      </c>
    </row>
    <row r="103" spans="1:104" x14ac:dyDescent="0.2">
      <c r="A103" s="33">
        <f t="shared" si="8"/>
        <v>88</v>
      </c>
      <c r="B103" s="163" t="s">
        <v>298</v>
      </c>
      <c r="C103" s="23" t="s">
        <v>31</v>
      </c>
      <c r="D103" s="24" t="s">
        <v>19</v>
      </c>
      <c r="E103" s="162">
        <v>1117</v>
      </c>
      <c r="F103" s="164"/>
      <c r="G103" s="20">
        <f t="shared" si="7"/>
        <v>0</v>
      </c>
      <c r="H103" s="37"/>
      <c r="I103" s="37"/>
      <c r="J103" s="37"/>
      <c r="K103" s="37"/>
      <c r="L103" s="37"/>
      <c r="M103" s="37"/>
      <c r="N103" s="37"/>
      <c r="O103" s="37"/>
      <c r="P103" s="37"/>
      <c r="Q103" s="37"/>
      <c r="R103" s="37"/>
      <c r="S103" s="37"/>
      <c r="T103" s="37"/>
      <c r="U103" s="37"/>
      <c r="AA103" s="1">
        <v>12</v>
      </c>
      <c r="AB103" s="1">
        <v>0</v>
      </c>
      <c r="AC103" s="1">
        <v>45</v>
      </c>
      <c r="AZ103" s="1">
        <v>2</v>
      </c>
      <c r="BA103" s="1">
        <f>IF(AZ103=1,G104,0)</f>
        <v>0</v>
      </c>
      <c r="BB103" s="1">
        <f>IF(AZ103=2,G104,0)</f>
        <v>0</v>
      </c>
      <c r="BC103" s="1">
        <f>IF(AZ103=3,G104,0)</f>
        <v>0</v>
      </c>
      <c r="BD103" s="1">
        <f>IF(AZ103=4,G104,0)</f>
        <v>0</v>
      </c>
      <c r="BE103" s="1">
        <f>IF(AZ103=5,G104,0)</f>
        <v>0</v>
      </c>
      <c r="CZ103" s="1">
        <v>2.7999999999999998E-4</v>
      </c>
    </row>
    <row r="104" spans="1:104" x14ac:dyDescent="0.2">
      <c r="A104" s="33">
        <f t="shared" si="8"/>
        <v>89</v>
      </c>
      <c r="B104" s="22" t="s">
        <v>299</v>
      </c>
      <c r="C104" s="23" t="s">
        <v>32</v>
      </c>
      <c r="D104" s="24" t="s">
        <v>20</v>
      </c>
      <c r="E104" s="162">
        <v>13</v>
      </c>
      <c r="F104" s="164"/>
      <c r="G104" s="20">
        <f t="shared" si="7"/>
        <v>0</v>
      </c>
      <c r="O104" s="19"/>
      <c r="AC104" s="1">
        <v>46</v>
      </c>
      <c r="AZ104" s="1">
        <v>2</v>
      </c>
      <c r="BA104" s="1">
        <f>IF(AZ104=1,G105,0)</f>
        <v>0</v>
      </c>
      <c r="BB104" s="1">
        <f>IF(AZ104=2,G105,0)</f>
        <v>0</v>
      </c>
      <c r="BC104" s="1">
        <f>IF(AZ104=3,G105,0)</f>
        <v>0</v>
      </c>
      <c r="BD104" s="1">
        <f>IF(AZ104=4,G105,0)</f>
        <v>0</v>
      </c>
      <c r="BE104" s="1">
        <f>IF(AZ104=5,G105,0)</f>
        <v>0</v>
      </c>
      <c r="CZ104" s="1">
        <v>2.7999999999999998E-4</v>
      </c>
    </row>
    <row r="105" spans="1:104" x14ac:dyDescent="0.2">
      <c r="A105" s="33">
        <f t="shared" si="8"/>
        <v>90</v>
      </c>
      <c r="B105" s="22" t="s">
        <v>300</v>
      </c>
      <c r="C105" s="23" t="s">
        <v>34</v>
      </c>
      <c r="D105" s="24" t="s">
        <v>20</v>
      </c>
      <c r="E105" s="162">
        <v>14</v>
      </c>
      <c r="F105" s="164"/>
      <c r="G105" s="20">
        <f t="shared" si="7"/>
        <v>0</v>
      </c>
      <c r="O105" s="19"/>
    </row>
    <row r="106" spans="1:104" x14ac:dyDescent="0.2">
      <c r="A106" s="33">
        <f t="shared" si="8"/>
        <v>91</v>
      </c>
      <c r="B106" s="22" t="s">
        <v>301</v>
      </c>
      <c r="C106" s="23" t="s">
        <v>43</v>
      </c>
      <c r="D106" s="24" t="s">
        <v>20</v>
      </c>
      <c r="E106" s="162">
        <v>2</v>
      </c>
      <c r="F106" s="164"/>
      <c r="G106" s="20">
        <f t="shared" si="7"/>
        <v>0</v>
      </c>
      <c r="O106" s="19"/>
      <c r="AA106" s="1">
        <v>12</v>
      </c>
      <c r="AB106" s="1">
        <v>0</v>
      </c>
    </row>
    <row r="107" spans="1:104" x14ac:dyDescent="0.2">
      <c r="A107" s="33">
        <f t="shared" si="8"/>
        <v>92</v>
      </c>
      <c r="B107" s="22" t="s">
        <v>302</v>
      </c>
      <c r="C107" s="23" t="s">
        <v>44</v>
      </c>
      <c r="D107" s="24" t="s">
        <v>20</v>
      </c>
      <c r="E107" s="162">
        <v>6</v>
      </c>
      <c r="F107" s="164"/>
      <c r="G107" s="20">
        <f t="shared" si="7"/>
        <v>0</v>
      </c>
      <c r="H107" s="30"/>
      <c r="O107" s="19"/>
      <c r="AC107" s="1">
        <v>52</v>
      </c>
      <c r="AZ107" s="1">
        <v>2</v>
      </c>
      <c r="BA107" s="1">
        <f>IF(AZ107=1,G108,0)</f>
        <v>0</v>
      </c>
      <c r="BB107" s="1">
        <f>IF(AZ107=2,G108,0)</f>
        <v>0</v>
      </c>
      <c r="BC107" s="1">
        <f>IF(AZ107=3,G108,0)</f>
        <v>0</v>
      </c>
      <c r="BD107" s="1">
        <f>IF(AZ107=4,G108,0)</f>
        <v>0</v>
      </c>
      <c r="BE107" s="1">
        <f>IF(AZ107=5,G108,0)</f>
        <v>0</v>
      </c>
      <c r="CZ107" s="1">
        <v>0</v>
      </c>
    </row>
    <row r="108" spans="1:104" x14ac:dyDescent="0.2">
      <c r="A108" s="33">
        <f t="shared" si="8"/>
        <v>93</v>
      </c>
      <c r="B108" s="22" t="s">
        <v>303</v>
      </c>
      <c r="C108" s="23" t="s">
        <v>213</v>
      </c>
      <c r="D108" s="24" t="s">
        <v>20</v>
      </c>
      <c r="E108" s="160">
        <v>3</v>
      </c>
      <c r="F108" s="164"/>
      <c r="G108" s="20">
        <f t="shared" si="7"/>
        <v>0</v>
      </c>
    </row>
    <row r="109" spans="1:104" x14ac:dyDescent="0.2">
      <c r="A109" s="33">
        <f t="shared" si="8"/>
        <v>94</v>
      </c>
      <c r="B109" s="22" t="s">
        <v>318</v>
      </c>
      <c r="C109" s="23" t="s">
        <v>317</v>
      </c>
      <c r="D109" s="24" t="s">
        <v>20</v>
      </c>
      <c r="E109" s="160">
        <v>1</v>
      </c>
      <c r="F109" s="164"/>
      <c r="G109" s="20">
        <f t="shared" ref="G109" si="9">E109*F109</f>
        <v>0</v>
      </c>
    </row>
    <row r="110" spans="1:104" x14ac:dyDescent="0.2">
      <c r="A110" s="33">
        <f>A108+1</f>
        <v>94</v>
      </c>
      <c r="B110" s="22"/>
      <c r="C110" s="23" t="s">
        <v>304</v>
      </c>
      <c r="D110" s="24" t="s">
        <v>20</v>
      </c>
      <c r="E110" s="160">
        <v>3</v>
      </c>
      <c r="F110" s="164"/>
      <c r="G110" s="20">
        <f t="shared" si="7"/>
        <v>0</v>
      </c>
      <c r="H110" s="37"/>
      <c r="I110" s="37"/>
      <c r="J110" s="37"/>
      <c r="K110" s="37"/>
      <c r="L110" s="37"/>
      <c r="M110" s="37"/>
      <c r="N110" s="37"/>
      <c r="O110" s="37"/>
      <c r="P110" s="37"/>
      <c r="Q110" s="37"/>
      <c r="R110" s="37"/>
      <c r="S110" s="37"/>
      <c r="T110" s="37"/>
      <c r="U110" s="37"/>
    </row>
    <row r="111" spans="1:104" x14ac:dyDescent="0.2">
      <c r="A111" s="33">
        <f t="shared" si="8"/>
        <v>95</v>
      </c>
      <c r="B111" s="22"/>
      <c r="C111" s="23" t="s">
        <v>316</v>
      </c>
      <c r="D111" s="24" t="s">
        <v>20</v>
      </c>
      <c r="E111" s="160">
        <v>1</v>
      </c>
      <c r="F111" s="164"/>
      <c r="G111" s="20">
        <f t="shared" ref="G111" si="10">E111*F111</f>
        <v>0</v>
      </c>
      <c r="H111" s="37"/>
      <c r="I111" s="37"/>
      <c r="J111" s="37"/>
      <c r="K111" s="37"/>
      <c r="L111" s="37"/>
      <c r="M111" s="37"/>
      <c r="N111" s="37"/>
      <c r="O111" s="37"/>
      <c r="P111" s="37"/>
      <c r="Q111" s="37"/>
      <c r="R111" s="37"/>
      <c r="S111" s="37"/>
      <c r="T111" s="37"/>
      <c r="U111" s="37"/>
    </row>
    <row r="112" spans="1:104" x14ac:dyDescent="0.2">
      <c r="A112" s="33">
        <f t="shared" si="8"/>
        <v>96</v>
      </c>
      <c r="B112" s="22"/>
      <c r="C112" s="23" t="s">
        <v>305</v>
      </c>
      <c r="D112" s="24" t="s">
        <v>20</v>
      </c>
      <c r="E112" s="160">
        <v>1</v>
      </c>
      <c r="F112" s="164"/>
      <c r="G112" s="20">
        <f t="shared" si="7"/>
        <v>0</v>
      </c>
      <c r="H112" s="37"/>
      <c r="I112" s="37"/>
      <c r="J112" s="37"/>
      <c r="K112" s="37"/>
      <c r="L112" s="37"/>
      <c r="M112" s="37"/>
      <c r="N112" s="37"/>
      <c r="O112" s="37"/>
      <c r="P112" s="37"/>
      <c r="Q112" s="37"/>
      <c r="R112" s="37"/>
      <c r="S112" s="37"/>
      <c r="T112" s="37"/>
      <c r="U112" s="37"/>
    </row>
    <row r="113" spans="1:33" x14ac:dyDescent="0.2">
      <c r="A113" s="33">
        <f t="shared" si="8"/>
        <v>97</v>
      </c>
      <c r="B113" s="22"/>
      <c r="C113" s="23" t="s">
        <v>314</v>
      </c>
      <c r="D113" s="24" t="s">
        <v>20</v>
      </c>
      <c r="E113" s="160">
        <v>1</v>
      </c>
      <c r="F113" s="164"/>
      <c r="G113" s="20">
        <f t="shared" ref="G113" si="11">E113*F113</f>
        <v>0</v>
      </c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7"/>
      <c r="S113" s="37"/>
      <c r="T113" s="37"/>
      <c r="U113" s="37"/>
    </row>
    <row r="114" spans="1:33" ht="22.5" x14ac:dyDescent="0.2">
      <c r="A114" s="33">
        <f t="shared" si="8"/>
        <v>98</v>
      </c>
      <c r="B114" s="22"/>
      <c r="C114" s="23" t="s">
        <v>334</v>
      </c>
      <c r="D114" s="24" t="s">
        <v>20</v>
      </c>
      <c r="E114" s="160">
        <v>8</v>
      </c>
      <c r="F114" s="164"/>
      <c r="G114" s="20">
        <f t="shared" si="7"/>
        <v>0</v>
      </c>
    </row>
    <row r="115" spans="1:33" ht="22.5" x14ac:dyDescent="0.2">
      <c r="A115" s="33">
        <f t="shared" si="8"/>
        <v>99</v>
      </c>
      <c r="B115" s="22"/>
      <c r="C115" s="23" t="s">
        <v>335</v>
      </c>
      <c r="D115" s="24" t="s">
        <v>20</v>
      </c>
      <c r="E115" s="160">
        <v>1</v>
      </c>
      <c r="F115" s="164"/>
      <c r="G115" s="20">
        <f t="shared" ref="G115" si="12">E115*F115</f>
        <v>0</v>
      </c>
    </row>
    <row r="116" spans="1:33" customFormat="1" ht="12" customHeight="1" outlineLevel="1" x14ac:dyDescent="0.2">
      <c r="A116" s="33">
        <f t="shared" si="8"/>
        <v>100</v>
      </c>
      <c r="B116" s="33"/>
      <c r="C116" s="34" t="s">
        <v>315</v>
      </c>
      <c r="D116" s="158" t="s">
        <v>20</v>
      </c>
      <c r="E116" s="160">
        <v>9</v>
      </c>
      <c r="F116" s="157"/>
      <c r="G116" s="157">
        <f t="shared" ref="G116" si="13">E116*F116</f>
        <v>0</v>
      </c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</row>
    <row r="117" spans="1:33" customFormat="1" ht="12" customHeight="1" outlineLevel="1" x14ac:dyDescent="0.2">
      <c r="A117" s="33">
        <f t="shared" si="8"/>
        <v>101</v>
      </c>
      <c r="B117" s="33"/>
      <c r="C117" s="34" t="s">
        <v>321</v>
      </c>
      <c r="D117" s="158" t="s">
        <v>322</v>
      </c>
      <c r="E117" s="160">
        <v>4</v>
      </c>
      <c r="F117" s="157"/>
      <c r="G117" s="157">
        <f t="shared" ref="G117:G118" si="14">E117*F117</f>
        <v>0</v>
      </c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</row>
    <row r="118" spans="1:33" customFormat="1" ht="12" customHeight="1" outlineLevel="1" x14ac:dyDescent="0.2">
      <c r="A118" s="33">
        <f t="shared" si="8"/>
        <v>102</v>
      </c>
      <c r="B118" s="33" t="s">
        <v>323</v>
      </c>
      <c r="C118" s="34" t="s">
        <v>324</v>
      </c>
      <c r="D118" s="158" t="s">
        <v>20</v>
      </c>
      <c r="E118" s="160">
        <v>1</v>
      </c>
      <c r="F118" s="157"/>
      <c r="G118" s="157">
        <f t="shared" si="14"/>
        <v>0</v>
      </c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</row>
    <row r="119" spans="1:33" x14ac:dyDescent="0.2">
      <c r="A119" s="33">
        <f>A118+1</f>
        <v>103</v>
      </c>
      <c r="B119" s="22" t="s">
        <v>306</v>
      </c>
      <c r="C119" s="23" t="s">
        <v>37</v>
      </c>
      <c r="D119" s="24" t="s">
        <v>20</v>
      </c>
      <c r="E119" s="160">
        <v>10</v>
      </c>
      <c r="F119" s="164"/>
      <c r="G119" s="20">
        <f t="shared" si="7"/>
        <v>0</v>
      </c>
      <c r="H119" s="159"/>
      <c r="I119"/>
      <c r="J119"/>
      <c r="K119"/>
      <c r="L119"/>
      <c r="M119"/>
      <c r="N119"/>
      <c r="O119"/>
      <c r="P119"/>
      <c r="Q119"/>
      <c r="R119"/>
      <c r="S119"/>
      <c r="T119"/>
      <c r="U119"/>
    </row>
    <row r="120" spans="1:33" x14ac:dyDescent="0.2">
      <c r="A120" s="33">
        <f t="shared" si="8"/>
        <v>104</v>
      </c>
      <c r="B120" s="22" t="s">
        <v>307</v>
      </c>
      <c r="C120" s="23" t="s">
        <v>38</v>
      </c>
      <c r="D120" s="24" t="s">
        <v>20</v>
      </c>
      <c r="E120" s="160">
        <v>19</v>
      </c>
      <c r="F120" s="164"/>
      <c r="G120" s="20">
        <f t="shared" si="7"/>
        <v>0</v>
      </c>
      <c r="H120" s="149"/>
      <c r="I120" s="37"/>
      <c r="J120" s="37"/>
      <c r="K120" s="37"/>
      <c r="L120" s="37"/>
      <c r="M120" s="37"/>
      <c r="N120" s="37"/>
      <c r="O120" s="37"/>
      <c r="P120" s="37"/>
      <c r="Q120" s="37"/>
      <c r="R120" s="37"/>
      <c r="S120" s="37"/>
      <c r="T120" s="37"/>
      <c r="U120" s="37"/>
    </row>
    <row r="121" spans="1:33" x14ac:dyDescent="0.2">
      <c r="A121" s="33">
        <f t="shared" si="8"/>
        <v>105</v>
      </c>
      <c r="B121" s="22" t="s">
        <v>308</v>
      </c>
      <c r="C121" s="23" t="s">
        <v>39</v>
      </c>
      <c r="D121" s="24" t="s">
        <v>20</v>
      </c>
      <c r="E121" s="160">
        <v>17</v>
      </c>
      <c r="F121" s="164"/>
      <c r="G121" s="20">
        <f t="shared" si="7"/>
        <v>0</v>
      </c>
      <c r="H121" s="149"/>
      <c r="I121" s="37"/>
      <c r="J121" s="37"/>
      <c r="K121" s="37"/>
      <c r="L121" s="37"/>
      <c r="M121" s="37"/>
      <c r="N121" s="37"/>
      <c r="O121" s="37"/>
      <c r="P121" s="37"/>
      <c r="Q121" s="37"/>
      <c r="R121" s="37"/>
      <c r="S121" s="37"/>
      <c r="T121" s="37"/>
      <c r="U121" s="37"/>
    </row>
    <row r="122" spans="1:33" x14ac:dyDescent="0.2">
      <c r="A122" s="33">
        <f t="shared" si="8"/>
        <v>106</v>
      </c>
      <c r="B122" s="22" t="s">
        <v>309</v>
      </c>
      <c r="C122" s="23" t="s">
        <v>40</v>
      </c>
      <c r="D122" s="24" t="s">
        <v>20</v>
      </c>
      <c r="E122" s="160">
        <v>3</v>
      </c>
      <c r="F122" s="164"/>
      <c r="G122" s="20">
        <f t="shared" si="7"/>
        <v>0</v>
      </c>
      <c r="H122" s="37"/>
      <c r="I122" s="37"/>
      <c r="J122" s="37"/>
      <c r="K122" s="37"/>
      <c r="L122" s="37"/>
      <c r="M122" s="37"/>
      <c r="N122" s="37"/>
      <c r="O122" s="37"/>
      <c r="P122" s="37"/>
      <c r="Q122" s="37"/>
      <c r="R122" s="37"/>
      <c r="S122" s="37"/>
      <c r="T122" s="37"/>
      <c r="U122" s="37"/>
    </row>
    <row r="123" spans="1:33" x14ac:dyDescent="0.2">
      <c r="A123" s="33">
        <f t="shared" si="8"/>
        <v>107</v>
      </c>
      <c r="B123" s="22" t="s">
        <v>310</v>
      </c>
      <c r="C123" s="23" t="s">
        <v>41</v>
      </c>
      <c r="D123" s="24" t="s">
        <v>20</v>
      </c>
      <c r="E123" s="160">
        <v>8</v>
      </c>
      <c r="F123" s="164"/>
      <c r="G123" s="20">
        <f t="shared" si="7"/>
        <v>0</v>
      </c>
      <c r="H123" s="149"/>
      <c r="I123" s="37"/>
      <c r="J123" s="37"/>
      <c r="K123" s="37"/>
      <c r="L123" s="37"/>
      <c r="M123" s="37"/>
      <c r="N123" s="37"/>
      <c r="O123" s="37"/>
      <c r="P123" s="37"/>
      <c r="Q123" s="37"/>
      <c r="R123" s="37"/>
      <c r="S123" s="37"/>
      <c r="T123" s="37"/>
      <c r="U123" s="37"/>
    </row>
    <row r="124" spans="1:33" x14ac:dyDescent="0.2">
      <c r="A124" s="33">
        <f t="shared" si="8"/>
        <v>108</v>
      </c>
      <c r="B124" s="22" t="s">
        <v>320</v>
      </c>
      <c r="C124" s="23" t="s">
        <v>319</v>
      </c>
      <c r="D124" s="24" t="s">
        <v>20</v>
      </c>
      <c r="E124" s="160">
        <v>4</v>
      </c>
      <c r="F124" s="164"/>
      <c r="G124" s="20">
        <f t="shared" ref="G124" si="15">E124*F124</f>
        <v>0</v>
      </c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7"/>
      <c r="S124" s="37"/>
      <c r="T124" s="37"/>
      <c r="U124" s="37"/>
    </row>
    <row r="125" spans="1:33" ht="45" x14ac:dyDescent="0.2">
      <c r="A125" s="33">
        <f t="shared" si="8"/>
        <v>109</v>
      </c>
      <c r="B125" s="22" t="s">
        <v>325</v>
      </c>
      <c r="C125" s="23" t="s">
        <v>336</v>
      </c>
      <c r="D125" s="24" t="s">
        <v>20</v>
      </c>
      <c r="E125" s="160">
        <v>1</v>
      </c>
      <c r="F125" s="164"/>
      <c r="G125" s="20">
        <f t="shared" ref="G125" si="16">E125*F125</f>
        <v>0</v>
      </c>
      <c r="H125" s="37"/>
      <c r="I125" s="37"/>
      <c r="J125" s="37"/>
      <c r="K125" s="37"/>
      <c r="L125" s="37"/>
      <c r="M125" s="37"/>
      <c r="N125" s="37"/>
      <c r="O125" s="37"/>
      <c r="P125" s="37"/>
      <c r="Q125" s="37"/>
      <c r="R125" s="37"/>
      <c r="S125" s="37"/>
      <c r="T125" s="37"/>
      <c r="U125" s="37"/>
    </row>
    <row r="126" spans="1:33" ht="33.75" x14ac:dyDescent="0.2">
      <c r="A126" s="33">
        <f t="shared" si="8"/>
        <v>110</v>
      </c>
      <c r="B126" s="22"/>
      <c r="C126" s="23" t="s">
        <v>326</v>
      </c>
      <c r="D126" s="24" t="s">
        <v>20</v>
      </c>
      <c r="E126" s="160">
        <v>1</v>
      </c>
      <c r="F126" s="164"/>
      <c r="G126" s="20">
        <f t="shared" ref="G126" si="17">E126*F126</f>
        <v>0</v>
      </c>
      <c r="H126" s="37"/>
      <c r="I126" s="37"/>
      <c r="J126" s="37"/>
      <c r="K126" s="37"/>
      <c r="L126" s="37"/>
      <c r="M126" s="37"/>
      <c r="N126" s="37"/>
      <c r="O126" s="37"/>
      <c r="P126" s="37"/>
      <c r="Q126" s="37"/>
      <c r="R126" s="37"/>
      <c r="S126" s="37"/>
      <c r="T126" s="37"/>
      <c r="U126" s="37"/>
    </row>
    <row r="127" spans="1:33" ht="33.75" x14ac:dyDescent="0.2">
      <c r="A127" s="33">
        <f>A125+1</f>
        <v>110</v>
      </c>
      <c r="B127" s="22"/>
      <c r="C127" s="23" t="s">
        <v>42</v>
      </c>
      <c r="D127" s="24" t="s">
        <v>20</v>
      </c>
      <c r="E127" s="160">
        <v>1</v>
      </c>
      <c r="F127" s="164"/>
      <c r="G127" s="20">
        <f t="shared" si="7"/>
        <v>0</v>
      </c>
      <c r="H127" s="37"/>
      <c r="I127" s="37"/>
      <c r="J127" s="37"/>
      <c r="K127" s="37"/>
      <c r="L127" s="37"/>
      <c r="M127" s="37"/>
      <c r="N127" s="37"/>
      <c r="O127" s="37"/>
      <c r="P127" s="37"/>
      <c r="Q127" s="37"/>
      <c r="R127" s="37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</row>
    <row r="128" spans="1:33" customFormat="1" outlineLevel="1" x14ac:dyDescent="0.2">
      <c r="A128" s="33">
        <f>A127+1</f>
        <v>111</v>
      </c>
      <c r="B128" s="22"/>
      <c r="C128" s="23" t="s">
        <v>311</v>
      </c>
      <c r="D128" s="24" t="s">
        <v>20</v>
      </c>
      <c r="E128" s="160">
        <v>1</v>
      </c>
      <c r="F128" s="164"/>
      <c r="G128" s="20">
        <f t="shared" si="7"/>
        <v>0</v>
      </c>
      <c r="H128" s="37"/>
      <c r="I128" s="37"/>
      <c r="J128" s="37"/>
      <c r="K128" s="37"/>
      <c r="L128" s="37"/>
      <c r="M128" s="37"/>
      <c r="N128" s="37"/>
      <c r="O128" s="37"/>
      <c r="P128" s="37"/>
      <c r="Q128" s="37"/>
      <c r="R128" s="37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  <c r="AG128" s="37"/>
    </row>
    <row r="129" spans="1:39" customFormat="1" ht="33.75" outlineLevel="1" x14ac:dyDescent="0.2">
      <c r="A129" s="33">
        <f>A128+1</f>
        <v>112</v>
      </c>
      <c r="B129" s="22"/>
      <c r="C129" s="23" t="s">
        <v>338</v>
      </c>
      <c r="D129" s="24" t="s">
        <v>20</v>
      </c>
      <c r="E129" s="160">
        <v>1</v>
      </c>
      <c r="F129" s="164"/>
      <c r="G129" s="20">
        <f t="shared" ref="G129" si="18">E129*F129</f>
        <v>0</v>
      </c>
      <c r="H129" s="37"/>
      <c r="I129" s="37"/>
      <c r="J129" s="37"/>
      <c r="K129" s="37"/>
      <c r="L129" s="37"/>
      <c r="M129" s="37"/>
      <c r="N129" s="37"/>
      <c r="O129" s="37"/>
      <c r="P129" s="37"/>
      <c r="Q129" s="37"/>
      <c r="R129" s="37"/>
      <c r="S129" s="37"/>
      <c r="T129" s="37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F129" s="37"/>
      <c r="AG129" s="37"/>
    </row>
    <row r="130" spans="1:39" customFormat="1" outlineLevel="1" x14ac:dyDescent="0.2">
      <c r="A130" s="33">
        <f>A129+1</f>
        <v>113</v>
      </c>
      <c r="B130" s="33" t="s">
        <v>214</v>
      </c>
      <c r="C130" s="34" t="s">
        <v>215</v>
      </c>
      <c r="D130" s="158" t="s">
        <v>113</v>
      </c>
      <c r="E130" s="164">
        <v>1.2</v>
      </c>
      <c r="F130" s="157"/>
      <c r="G130" s="20">
        <f t="shared" si="7"/>
        <v>0</v>
      </c>
      <c r="H130" s="37"/>
      <c r="I130" s="37"/>
      <c r="J130" s="37"/>
      <c r="K130" s="37"/>
      <c r="L130" s="37"/>
      <c r="M130" s="37"/>
      <c r="N130" s="37"/>
      <c r="O130" s="37"/>
      <c r="P130" s="37"/>
      <c r="Q130" s="37"/>
      <c r="R130" s="37"/>
      <c r="S130" s="37"/>
      <c r="T130" s="37"/>
      <c r="U130" s="37"/>
      <c r="V130" s="1"/>
      <c r="W130" s="1"/>
      <c r="X130" s="1"/>
      <c r="Y130" s="1"/>
      <c r="Z130" s="21">
        <f>SUM(BA72:BA130)</f>
        <v>0</v>
      </c>
      <c r="AA130" s="21">
        <f>SUM(BB72:BB130)</f>
        <v>0</v>
      </c>
      <c r="AB130" s="21">
        <f>SUM(BC72:BC130)</f>
        <v>0</v>
      </c>
      <c r="AC130" s="37"/>
      <c r="AD130" s="37"/>
      <c r="AE130" s="37"/>
      <c r="AF130" s="37"/>
      <c r="AG130" s="37"/>
    </row>
    <row r="131" spans="1:39" x14ac:dyDescent="0.2">
      <c r="A131" s="33">
        <f t="shared" si="8"/>
        <v>114</v>
      </c>
      <c r="B131" s="33" t="s">
        <v>116</v>
      </c>
      <c r="C131" s="34" t="s">
        <v>117</v>
      </c>
      <c r="D131" s="158" t="s">
        <v>113</v>
      </c>
      <c r="E131" s="164">
        <v>1.2</v>
      </c>
      <c r="F131" s="157"/>
      <c r="G131" s="20">
        <f t="shared" si="7"/>
        <v>0</v>
      </c>
      <c r="H131" s="37"/>
      <c r="I131" s="37"/>
      <c r="J131" s="37"/>
      <c r="K131" s="37"/>
      <c r="L131" s="37"/>
      <c r="M131" s="37"/>
      <c r="N131" s="37"/>
      <c r="O131" s="37"/>
      <c r="P131" s="37"/>
      <c r="Q131" s="37"/>
      <c r="R131" s="37"/>
      <c r="S131" s="37"/>
      <c r="T131" s="37"/>
      <c r="U131" s="37"/>
      <c r="V131"/>
      <c r="W131"/>
      <c r="X131"/>
      <c r="Y131"/>
      <c r="Z131"/>
      <c r="AA131"/>
      <c r="AB131"/>
      <c r="AC131" s="21">
        <f>SUM(BD72:BD130)</f>
        <v>0</v>
      </c>
      <c r="AD131" s="21">
        <f>SUM(BE72:BE130)</f>
        <v>0</v>
      </c>
    </row>
    <row r="132" spans="1:39" customFormat="1" x14ac:dyDescent="0.2">
      <c r="A132" s="25"/>
      <c r="B132" s="26" t="s">
        <v>13</v>
      </c>
      <c r="C132" s="27" t="str">
        <f>CONCATENATE(B73," ",C73)</f>
        <v>722 Vnitřní vodovod</v>
      </c>
      <c r="D132" s="25"/>
      <c r="E132" s="28"/>
      <c r="F132" s="28"/>
      <c r="G132" s="29">
        <f>SUM(G73:G131)</f>
        <v>0</v>
      </c>
      <c r="H132" s="37"/>
      <c r="I132" s="37"/>
      <c r="J132" s="37"/>
      <c r="K132" s="37"/>
      <c r="L132" s="37"/>
      <c r="M132" s="37"/>
      <c r="N132" s="37"/>
      <c r="O132" s="37"/>
      <c r="P132" s="37"/>
      <c r="Q132" s="37"/>
      <c r="R132" s="37"/>
      <c r="S132" s="37"/>
      <c r="T132" s="37"/>
      <c r="U132" s="37"/>
      <c r="V132" s="37"/>
      <c r="W132" s="37"/>
      <c r="X132" s="37"/>
      <c r="Y132" s="37"/>
      <c r="Z132" s="37"/>
      <c r="AA132" s="37"/>
      <c r="AB132" s="37"/>
    </row>
    <row r="133" spans="1:39" customFormat="1" outlineLevel="1" x14ac:dyDescent="0.2">
      <c r="A133" s="13" t="s">
        <v>10</v>
      </c>
      <c r="B133" s="14" t="s">
        <v>66</v>
      </c>
      <c r="C133" s="15" t="s">
        <v>67</v>
      </c>
      <c r="D133" s="16"/>
      <c r="E133" s="17"/>
      <c r="F133" s="17"/>
      <c r="G133" s="18"/>
      <c r="H133" s="37"/>
      <c r="I133" s="37"/>
      <c r="J133" s="37"/>
      <c r="K133" s="37"/>
      <c r="L133" s="37"/>
      <c r="M133" s="37"/>
      <c r="N133" s="37"/>
      <c r="O133" s="37"/>
      <c r="P133" s="37"/>
      <c r="Q133" s="37"/>
      <c r="R133" s="37"/>
      <c r="S133" s="37"/>
      <c r="T133" s="37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  <c r="AG133" s="37"/>
      <c r="AH133" s="37"/>
      <c r="AI133" s="37"/>
      <c r="AJ133" s="37"/>
      <c r="AK133" s="37"/>
      <c r="AL133" s="37"/>
      <c r="AM133" s="37"/>
    </row>
    <row r="134" spans="1:39" customFormat="1" outlineLevel="1" x14ac:dyDescent="0.2">
      <c r="A134" s="33">
        <v>115</v>
      </c>
      <c r="B134" s="33" t="s">
        <v>68</v>
      </c>
      <c r="C134" s="34" t="s">
        <v>105</v>
      </c>
      <c r="D134" s="35" t="s">
        <v>20</v>
      </c>
      <c r="E134" s="164">
        <v>7</v>
      </c>
      <c r="F134" s="36"/>
      <c r="G134" s="36">
        <f>E134*F134</f>
        <v>0</v>
      </c>
      <c r="H134" s="37"/>
      <c r="I134" s="37"/>
      <c r="J134" s="37"/>
      <c r="K134" s="37"/>
      <c r="L134" s="37"/>
      <c r="M134" s="37"/>
      <c r="N134" s="37"/>
      <c r="O134" s="37"/>
      <c r="P134" s="37"/>
      <c r="Q134" s="37"/>
      <c r="R134" s="37"/>
      <c r="S134" s="37"/>
      <c r="T134" s="37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F134" s="37"/>
      <c r="AG134" s="37"/>
      <c r="AH134" s="37"/>
      <c r="AI134" s="37"/>
      <c r="AJ134" s="37"/>
      <c r="AK134" s="37"/>
      <c r="AL134" s="37"/>
      <c r="AM134" s="37"/>
    </row>
    <row r="135" spans="1:39" customFormat="1" ht="22.5" outlineLevel="1" x14ac:dyDescent="0.2">
      <c r="A135" s="33">
        <f>A134+1</f>
        <v>116</v>
      </c>
      <c r="B135" s="33" t="s">
        <v>69</v>
      </c>
      <c r="C135" s="34" t="s">
        <v>104</v>
      </c>
      <c r="D135" s="35" t="s">
        <v>20</v>
      </c>
      <c r="E135" s="164">
        <v>18</v>
      </c>
      <c r="F135" s="36"/>
      <c r="G135" s="36">
        <f t="shared" ref="G135:G161" si="19">E135*F135</f>
        <v>0</v>
      </c>
      <c r="H135" s="37"/>
      <c r="I135" s="37"/>
      <c r="J135" s="37"/>
      <c r="K135" s="37"/>
      <c r="L135" s="37"/>
      <c r="M135" s="37"/>
      <c r="N135" s="37"/>
      <c r="O135" s="37"/>
      <c r="P135" s="37"/>
      <c r="Q135" s="37"/>
      <c r="R135" s="37"/>
      <c r="S135" s="37"/>
      <c r="T135" s="37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F135" s="37"/>
      <c r="AG135" s="37"/>
      <c r="AH135" s="37"/>
      <c r="AI135" s="37"/>
      <c r="AJ135" s="37"/>
      <c r="AK135" s="37"/>
      <c r="AL135" s="37"/>
      <c r="AM135" s="37"/>
    </row>
    <row r="136" spans="1:39" customFormat="1" outlineLevel="1" x14ac:dyDescent="0.2">
      <c r="A136" s="33">
        <f t="shared" ref="A136:A161" si="20">A135+1</f>
        <v>117</v>
      </c>
      <c r="B136" s="33" t="s">
        <v>70</v>
      </c>
      <c r="C136" s="34" t="s">
        <v>103</v>
      </c>
      <c r="D136" s="35" t="s">
        <v>20</v>
      </c>
      <c r="E136" s="164">
        <v>2</v>
      </c>
      <c r="F136" s="36"/>
      <c r="G136" s="36">
        <f t="shared" si="19"/>
        <v>0</v>
      </c>
      <c r="H136" s="37"/>
      <c r="I136" s="37"/>
      <c r="J136" s="37"/>
      <c r="K136" s="37"/>
      <c r="L136" s="37"/>
      <c r="M136" s="37"/>
      <c r="N136" s="37"/>
      <c r="O136" s="37"/>
      <c r="P136" s="37"/>
      <c r="Q136" s="37"/>
      <c r="R136" s="37"/>
      <c r="S136" s="37"/>
      <c r="T136" s="37"/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  <c r="AG136" s="37"/>
      <c r="AH136" s="37"/>
      <c r="AI136" s="37"/>
      <c r="AJ136" s="37"/>
      <c r="AK136" s="37"/>
      <c r="AL136" s="37"/>
      <c r="AM136" s="37"/>
    </row>
    <row r="137" spans="1:39" customFormat="1" outlineLevel="1" x14ac:dyDescent="0.2">
      <c r="A137" s="33">
        <f t="shared" si="20"/>
        <v>118</v>
      </c>
      <c r="B137" s="33" t="s">
        <v>71</v>
      </c>
      <c r="C137" s="34" t="s">
        <v>72</v>
      </c>
      <c r="D137" s="35" t="s">
        <v>20</v>
      </c>
      <c r="E137" s="164">
        <v>7</v>
      </c>
      <c r="F137" s="36"/>
      <c r="G137" s="36">
        <f t="shared" si="19"/>
        <v>0</v>
      </c>
      <c r="H137" s="37"/>
      <c r="I137" s="37"/>
      <c r="J137" s="37"/>
      <c r="K137" s="37"/>
      <c r="L137" s="37"/>
      <c r="M137" s="37"/>
      <c r="N137" s="37"/>
      <c r="O137" s="37"/>
      <c r="P137" s="37"/>
      <c r="Q137" s="37"/>
      <c r="R137" s="37"/>
      <c r="S137" s="37"/>
      <c r="T137" s="37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F137" s="37"/>
      <c r="AG137" s="37"/>
      <c r="AH137" s="37"/>
      <c r="AI137" s="37"/>
      <c r="AJ137" s="37"/>
      <c r="AK137" s="37"/>
      <c r="AL137" s="37"/>
      <c r="AM137" s="37"/>
    </row>
    <row r="138" spans="1:39" customFormat="1" ht="13.5" customHeight="1" outlineLevel="1" x14ac:dyDescent="0.2">
      <c r="A138" s="33">
        <f t="shared" si="20"/>
        <v>119</v>
      </c>
      <c r="B138" s="33"/>
      <c r="C138" s="34" t="s">
        <v>102</v>
      </c>
      <c r="D138" s="35" t="s">
        <v>20</v>
      </c>
      <c r="E138" s="164">
        <v>41</v>
      </c>
      <c r="F138" s="36"/>
      <c r="G138" s="36">
        <f t="shared" si="19"/>
        <v>0</v>
      </c>
      <c r="H138" s="37"/>
      <c r="I138" s="37" t="s">
        <v>252</v>
      </c>
      <c r="J138" s="37"/>
      <c r="K138" s="37"/>
      <c r="L138" s="37"/>
      <c r="M138" s="37"/>
      <c r="N138" s="37"/>
      <c r="O138" s="37"/>
      <c r="P138" s="37"/>
      <c r="Q138" s="37"/>
      <c r="R138" s="37"/>
      <c r="S138" s="37"/>
      <c r="T138" s="37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  <c r="AG138" s="37"/>
      <c r="AH138" s="37"/>
      <c r="AI138" s="37"/>
      <c r="AJ138" s="37"/>
      <c r="AK138" s="37"/>
      <c r="AL138" s="37"/>
      <c r="AM138" s="37"/>
    </row>
    <row r="139" spans="1:39" customFormat="1" outlineLevel="1" x14ac:dyDescent="0.2">
      <c r="A139" s="33">
        <f t="shared" si="20"/>
        <v>120</v>
      </c>
      <c r="B139" s="33" t="s">
        <v>73</v>
      </c>
      <c r="C139" s="34" t="s">
        <v>101</v>
      </c>
      <c r="D139" s="35" t="s">
        <v>20</v>
      </c>
      <c r="E139" s="164">
        <v>41</v>
      </c>
      <c r="F139" s="36"/>
      <c r="G139" s="36">
        <f t="shared" si="19"/>
        <v>0</v>
      </c>
      <c r="H139" s="37"/>
      <c r="I139" s="37" t="s">
        <v>252</v>
      </c>
      <c r="J139" s="37"/>
      <c r="K139" s="37"/>
      <c r="L139" s="37"/>
      <c r="M139" s="37"/>
      <c r="N139" s="37"/>
      <c r="O139" s="37"/>
      <c r="P139" s="37"/>
      <c r="Q139" s="37"/>
      <c r="R139" s="37"/>
      <c r="S139" s="37"/>
      <c r="T139" s="37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F139" s="37"/>
      <c r="AG139" s="37"/>
      <c r="AH139" s="37"/>
      <c r="AI139" s="37"/>
      <c r="AJ139" s="37"/>
      <c r="AK139" s="37"/>
      <c r="AL139" s="37"/>
      <c r="AM139" s="37"/>
    </row>
    <row r="140" spans="1:39" customFormat="1" ht="22.5" outlineLevel="1" x14ac:dyDescent="0.2">
      <c r="A140" s="33">
        <f t="shared" si="20"/>
        <v>121</v>
      </c>
      <c r="B140" s="33" t="s">
        <v>74</v>
      </c>
      <c r="C140" s="34" t="s">
        <v>100</v>
      </c>
      <c r="D140" s="35" t="s">
        <v>20</v>
      </c>
      <c r="E140" s="167">
        <v>3</v>
      </c>
      <c r="F140" s="36"/>
      <c r="G140" s="36">
        <f t="shared" si="19"/>
        <v>0</v>
      </c>
      <c r="H140" s="37"/>
      <c r="I140" s="37"/>
      <c r="J140" s="37"/>
      <c r="K140" s="37"/>
      <c r="L140" s="37"/>
      <c r="M140" s="37"/>
      <c r="N140" s="37"/>
      <c r="O140" s="37"/>
      <c r="P140" s="37"/>
      <c r="Q140" s="37"/>
      <c r="R140" s="37"/>
      <c r="S140" s="37"/>
      <c r="T140" s="37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  <c r="AG140" s="37"/>
      <c r="AH140" s="37"/>
      <c r="AI140" s="37"/>
      <c r="AJ140" s="37"/>
      <c r="AK140" s="37"/>
      <c r="AL140" s="37"/>
      <c r="AM140" s="37"/>
    </row>
    <row r="141" spans="1:39" customFormat="1" outlineLevel="1" x14ac:dyDescent="0.2">
      <c r="A141" s="33">
        <f t="shared" si="20"/>
        <v>122</v>
      </c>
      <c r="B141" s="33" t="s">
        <v>312</v>
      </c>
      <c r="C141" s="34" t="s">
        <v>110</v>
      </c>
      <c r="D141" s="35" t="s">
        <v>20</v>
      </c>
      <c r="E141" s="164">
        <v>3</v>
      </c>
      <c r="F141" s="36"/>
      <c r="G141" s="36">
        <f t="shared" si="19"/>
        <v>0</v>
      </c>
      <c r="H141" s="37"/>
      <c r="I141" s="37"/>
      <c r="J141" s="37"/>
      <c r="K141" s="37"/>
      <c r="L141" s="37"/>
      <c r="M141" s="37"/>
      <c r="N141" s="37"/>
      <c r="O141" s="37"/>
      <c r="P141" s="37"/>
      <c r="Q141" s="37"/>
      <c r="R141" s="37"/>
      <c r="S141" s="37"/>
      <c r="T141" s="37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F141" s="37"/>
      <c r="AG141" s="37"/>
      <c r="AH141" s="37"/>
      <c r="AI141" s="37"/>
      <c r="AJ141" s="37"/>
      <c r="AK141" s="37"/>
      <c r="AL141" s="37"/>
      <c r="AM141" s="37"/>
    </row>
    <row r="142" spans="1:39" customFormat="1" outlineLevel="1" x14ac:dyDescent="0.2">
      <c r="A142" s="33">
        <f t="shared" si="20"/>
        <v>123</v>
      </c>
      <c r="B142" s="33" t="s">
        <v>75</v>
      </c>
      <c r="C142" s="34" t="s">
        <v>76</v>
      </c>
      <c r="D142" s="35" t="s">
        <v>20</v>
      </c>
      <c r="E142" s="164">
        <v>25</v>
      </c>
      <c r="F142" s="36"/>
      <c r="G142" s="36">
        <f t="shared" si="19"/>
        <v>0</v>
      </c>
      <c r="H142" s="37"/>
      <c r="I142" s="37"/>
      <c r="J142" s="37"/>
      <c r="K142" s="37"/>
      <c r="L142" s="37"/>
      <c r="M142" s="37"/>
      <c r="N142" s="37"/>
      <c r="O142" s="37"/>
      <c r="P142" s="37"/>
      <c r="Q142" s="37"/>
      <c r="R142" s="37"/>
      <c r="S142" s="37"/>
      <c r="T142" s="37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F142" s="37"/>
      <c r="AG142" s="37"/>
      <c r="AH142" s="37"/>
      <c r="AI142" s="37"/>
      <c r="AJ142" s="37"/>
      <c r="AK142" s="37"/>
      <c r="AL142" s="37"/>
      <c r="AM142" s="37"/>
    </row>
    <row r="143" spans="1:39" customFormat="1" ht="22.5" outlineLevel="1" x14ac:dyDescent="0.2">
      <c r="A143" s="33">
        <f t="shared" si="20"/>
        <v>124</v>
      </c>
      <c r="B143" s="33" t="s">
        <v>77</v>
      </c>
      <c r="C143" s="34" t="s">
        <v>249</v>
      </c>
      <c r="D143" s="35" t="s">
        <v>20</v>
      </c>
      <c r="E143" s="164">
        <v>25</v>
      </c>
      <c r="F143" s="36"/>
      <c r="G143" s="36">
        <f t="shared" si="19"/>
        <v>0</v>
      </c>
      <c r="H143" s="37"/>
      <c r="I143" s="37"/>
      <c r="J143" s="37"/>
      <c r="K143" s="37"/>
      <c r="L143" s="37"/>
      <c r="M143" s="37"/>
      <c r="N143" s="37"/>
      <c r="O143" s="37"/>
      <c r="P143" s="37"/>
      <c r="Q143" s="37"/>
      <c r="R143" s="37"/>
      <c r="S143" s="37"/>
      <c r="T143" s="37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  <c r="AG143" s="37"/>
      <c r="AH143" s="37"/>
      <c r="AI143" s="37"/>
      <c r="AJ143" s="37"/>
      <c r="AK143" s="37"/>
      <c r="AL143" s="37"/>
      <c r="AM143" s="37"/>
    </row>
    <row r="144" spans="1:39" customFormat="1" ht="22.5" outlineLevel="1" x14ac:dyDescent="0.2">
      <c r="A144" s="33">
        <f t="shared" si="20"/>
        <v>125</v>
      </c>
      <c r="B144" s="33"/>
      <c r="C144" s="34" t="s">
        <v>107</v>
      </c>
      <c r="D144" s="35" t="s">
        <v>20</v>
      </c>
      <c r="E144" s="167">
        <v>7</v>
      </c>
      <c r="F144" s="36"/>
      <c r="G144" s="36">
        <f t="shared" si="19"/>
        <v>0</v>
      </c>
      <c r="H144" s="37"/>
      <c r="I144" s="37"/>
      <c r="J144" s="37"/>
      <c r="K144" s="37"/>
      <c r="L144" s="37"/>
      <c r="M144" s="37"/>
      <c r="N144" s="37"/>
      <c r="O144" s="37"/>
      <c r="P144" s="37"/>
      <c r="Q144" s="37"/>
      <c r="R144" s="37"/>
      <c r="S144" s="37"/>
      <c r="T144" s="37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  <c r="AG144" s="37"/>
      <c r="AH144" s="37"/>
      <c r="AI144" s="37"/>
      <c r="AJ144" s="37"/>
      <c r="AK144" s="37"/>
      <c r="AL144" s="37"/>
      <c r="AM144" s="37"/>
    </row>
    <row r="145" spans="1:57" customFormat="1" ht="22.5" outlineLevel="1" x14ac:dyDescent="0.2">
      <c r="A145" s="33">
        <f t="shared" si="20"/>
        <v>126</v>
      </c>
      <c r="B145" s="33" t="s">
        <v>78</v>
      </c>
      <c r="C145" s="34" t="s">
        <v>99</v>
      </c>
      <c r="D145" s="35" t="s">
        <v>20</v>
      </c>
      <c r="E145" s="167">
        <v>12</v>
      </c>
      <c r="F145" s="36"/>
      <c r="G145" s="36">
        <f t="shared" si="19"/>
        <v>0</v>
      </c>
      <c r="H145" s="37"/>
      <c r="I145" s="37"/>
      <c r="J145" s="37"/>
      <c r="K145" s="37"/>
      <c r="L145" s="37"/>
      <c r="M145" s="37"/>
      <c r="N145" s="37"/>
      <c r="O145" s="37"/>
      <c r="P145" s="37"/>
      <c r="Q145" s="37"/>
      <c r="R145" s="37"/>
      <c r="S145" s="37"/>
      <c r="T145" s="37"/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F145" s="37"/>
      <c r="AG145" s="37"/>
      <c r="AH145" s="37"/>
      <c r="AI145" s="37"/>
      <c r="AJ145" s="37"/>
      <c r="AK145" s="37"/>
      <c r="AL145" s="37"/>
      <c r="AM145" s="37"/>
    </row>
    <row r="146" spans="1:57" customFormat="1" outlineLevel="1" x14ac:dyDescent="0.2">
      <c r="A146" s="33">
        <f t="shared" si="20"/>
        <v>127</v>
      </c>
      <c r="B146" s="33" t="s">
        <v>79</v>
      </c>
      <c r="C146" s="34" t="s">
        <v>80</v>
      </c>
      <c r="D146" s="35" t="s">
        <v>20</v>
      </c>
      <c r="E146" s="164">
        <v>12</v>
      </c>
      <c r="F146" s="36"/>
      <c r="G146" s="36">
        <f t="shared" si="19"/>
        <v>0</v>
      </c>
      <c r="H146" s="37"/>
      <c r="I146" s="37"/>
      <c r="J146" s="37"/>
      <c r="K146" s="37"/>
      <c r="L146" s="37"/>
      <c r="M146" s="37"/>
      <c r="N146" s="37"/>
      <c r="O146" s="37"/>
      <c r="P146" s="37"/>
      <c r="Q146" s="37"/>
      <c r="R146" s="37"/>
      <c r="S146" s="37"/>
      <c r="T146" s="37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  <c r="AG146" s="37"/>
      <c r="AH146" s="37"/>
      <c r="AI146" s="37"/>
      <c r="AJ146" s="37"/>
      <c r="AK146" s="37"/>
      <c r="AL146" s="37"/>
      <c r="AM146" s="37"/>
    </row>
    <row r="147" spans="1:57" customFormat="1" outlineLevel="1" x14ac:dyDescent="0.2">
      <c r="A147" s="33">
        <f t="shared" si="20"/>
        <v>128</v>
      </c>
      <c r="B147" s="33" t="s">
        <v>81</v>
      </c>
      <c r="C147" s="34" t="s">
        <v>82</v>
      </c>
      <c r="D147" s="35" t="s">
        <v>20</v>
      </c>
      <c r="E147" s="164">
        <v>48</v>
      </c>
      <c r="F147" s="36"/>
      <c r="G147" s="36">
        <f t="shared" si="19"/>
        <v>0</v>
      </c>
      <c r="H147" s="37"/>
      <c r="I147" s="37" t="s">
        <v>252</v>
      </c>
      <c r="J147" s="37"/>
      <c r="K147" s="37"/>
      <c r="L147" s="37"/>
      <c r="M147" s="37"/>
      <c r="N147" s="37"/>
      <c r="O147" s="37"/>
      <c r="P147" s="37"/>
      <c r="Q147" s="37"/>
      <c r="R147" s="37"/>
      <c r="S147" s="37"/>
      <c r="T147" s="37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  <c r="AG147" s="37"/>
      <c r="AH147" s="37"/>
      <c r="AI147" s="37"/>
      <c r="AJ147" s="37"/>
      <c r="AK147" s="37"/>
      <c r="AL147" s="37"/>
      <c r="AM147" s="37"/>
    </row>
    <row r="148" spans="1:57" customFormat="1" outlineLevel="1" x14ac:dyDescent="0.2">
      <c r="A148" s="33">
        <f t="shared" si="20"/>
        <v>129</v>
      </c>
      <c r="B148" s="33" t="s">
        <v>83</v>
      </c>
      <c r="C148" s="34" t="s">
        <v>84</v>
      </c>
      <c r="D148" s="35" t="s">
        <v>20</v>
      </c>
      <c r="E148" s="164">
        <v>41</v>
      </c>
      <c r="F148" s="36"/>
      <c r="G148" s="36">
        <f t="shared" si="19"/>
        <v>0</v>
      </c>
      <c r="H148" s="37"/>
      <c r="I148" s="37" t="s">
        <v>252</v>
      </c>
      <c r="J148" s="37"/>
      <c r="K148" s="37"/>
      <c r="L148" s="37"/>
      <c r="M148" s="37"/>
      <c r="N148" s="37"/>
      <c r="O148" s="37"/>
      <c r="P148" s="37"/>
      <c r="Q148" s="37"/>
      <c r="R148" s="37"/>
      <c r="S148" s="37"/>
      <c r="T148" s="37"/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  <c r="AG148" s="37"/>
      <c r="AH148" s="37"/>
      <c r="AI148" s="37"/>
      <c r="AJ148" s="37"/>
      <c r="AK148" s="37"/>
      <c r="AL148" s="37"/>
      <c r="AM148" s="37"/>
    </row>
    <row r="149" spans="1:57" customFormat="1" outlineLevel="1" x14ac:dyDescent="0.2">
      <c r="A149" s="33">
        <f t="shared" si="20"/>
        <v>130</v>
      </c>
      <c r="B149" s="33" t="s">
        <v>85</v>
      </c>
      <c r="C149" s="34" t="s">
        <v>86</v>
      </c>
      <c r="D149" s="35" t="s">
        <v>20</v>
      </c>
      <c r="E149" s="164">
        <v>2</v>
      </c>
      <c r="F149" s="36"/>
      <c r="G149" s="36">
        <f t="shared" si="19"/>
        <v>0</v>
      </c>
      <c r="H149" s="37"/>
      <c r="I149" s="37"/>
      <c r="J149" s="37"/>
      <c r="K149" s="37"/>
      <c r="L149" s="37"/>
      <c r="M149" s="37"/>
      <c r="N149" s="37"/>
      <c r="O149" s="37"/>
      <c r="P149" s="37"/>
      <c r="Q149" s="37"/>
      <c r="R149" s="37"/>
      <c r="S149" s="37"/>
      <c r="T149" s="37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  <c r="AG149" s="37"/>
      <c r="AH149" s="37"/>
      <c r="AI149" s="37"/>
      <c r="AJ149" s="37"/>
      <c r="AK149" s="37"/>
      <c r="AL149" s="37"/>
      <c r="AM149" s="37"/>
    </row>
    <row r="150" spans="1:57" customFormat="1" outlineLevel="1" x14ac:dyDescent="0.2">
      <c r="A150" s="33">
        <f t="shared" si="20"/>
        <v>131</v>
      </c>
      <c r="B150" s="33" t="s">
        <v>87</v>
      </c>
      <c r="C150" s="34" t="s">
        <v>106</v>
      </c>
      <c r="D150" s="35" t="s">
        <v>20</v>
      </c>
      <c r="E150" s="164">
        <v>7</v>
      </c>
      <c r="F150" s="36"/>
      <c r="G150" s="36">
        <f t="shared" si="19"/>
        <v>0</v>
      </c>
      <c r="H150" s="37"/>
      <c r="I150" s="37"/>
      <c r="J150" s="37"/>
      <c r="K150" s="37"/>
      <c r="L150" s="37"/>
      <c r="M150" s="37"/>
      <c r="N150" s="37"/>
      <c r="O150" s="37"/>
      <c r="P150" s="37"/>
      <c r="Q150" s="37"/>
      <c r="R150" s="37"/>
      <c r="S150" s="37"/>
      <c r="T150" s="37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  <c r="AG150" s="37"/>
      <c r="AH150" s="37"/>
      <c r="AI150" s="37"/>
      <c r="AJ150" s="37"/>
      <c r="AK150" s="37"/>
      <c r="AL150" s="37"/>
      <c r="AM150" s="37"/>
    </row>
    <row r="151" spans="1:57" customFormat="1" ht="22.5" outlineLevel="1" x14ac:dyDescent="0.2">
      <c r="A151" s="33">
        <f t="shared" si="20"/>
        <v>132</v>
      </c>
      <c r="B151" s="33" t="s">
        <v>88</v>
      </c>
      <c r="C151" s="34" t="s">
        <v>89</v>
      </c>
      <c r="D151" s="35" t="s">
        <v>20</v>
      </c>
      <c r="E151" s="164">
        <v>48</v>
      </c>
      <c r="F151" s="36"/>
      <c r="G151" s="36">
        <f t="shared" si="19"/>
        <v>0</v>
      </c>
      <c r="H151" s="1"/>
      <c r="I151" s="1" t="s">
        <v>252</v>
      </c>
      <c r="J151" s="1"/>
      <c r="K151" s="1"/>
      <c r="L151" s="1"/>
      <c r="M151" s="1"/>
      <c r="N151" s="1"/>
      <c r="O151" s="19">
        <v>4</v>
      </c>
      <c r="P151" s="1"/>
      <c r="Q151" s="1"/>
      <c r="R151" s="1"/>
      <c r="S151" s="1"/>
      <c r="T151" s="1"/>
      <c r="U151" s="1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  <c r="AG151" s="37"/>
      <c r="AH151" s="37"/>
      <c r="AI151" s="37"/>
      <c r="AJ151" s="37"/>
      <c r="AK151" s="37"/>
      <c r="AL151" s="37"/>
      <c r="AM151" s="37"/>
    </row>
    <row r="152" spans="1:57" customFormat="1" outlineLevel="1" x14ac:dyDescent="0.2">
      <c r="A152" s="33">
        <f t="shared" si="20"/>
        <v>133</v>
      </c>
      <c r="B152" s="33" t="s">
        <v>313</v>
      </c>
      <c r="C152" s="34" t="s">
        <v>96</v>
      </c>
      <c r="D152" s="35" t="s">
        <v>20</v>
      </c>
      <c r="E152" s="164">
        <v>48</v>
      </c>
      <c r="F152" s="36"/>
      <c r="G152" s="36">
        <f t="shared" si="19"/>
        <v>0</v>
      </c>
      <c r="H152" s="1"/>
      <c r="I152" s="1" t="s">
        <v>252</v>
      </c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F152" s="37"/>
      <c r="AG152" s="37"/>
      <c r="AH152" s="37"/>
      <c r="AI152" s="37"/>
      <c r="AJ152" s="37"/>
      <c r="AK152" s="37"/>
      <c r="AL152" s="37"/>
      <c r="AM152" s="37"/>
    </row>
    <row r="153" spans="1:57" customFormat="1" ht="22.5" outlineLevel="1" x14ac:dyDescent="0.2">
      <c r="A153" s="33">
        <f t="shared" si="20"/>
        <v>134</v>
      </c>
      <c r="B153" s="33" t="s">
        <v>90</v>
      </c>
      <c r="C153" s="34" t="s">
        <v>91</v>
      </c>
      <c r="D153" s="35" t="s">
        <v>20</v>
      </c>
      <c r="E153" s="164">
        <v>4</v>
      </c>
      <c r="F153" s="36"/>
      <c r="G153" s="36">
        <f t="shared" si="19"/>
        <v>0</v>
      </c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  <c r="AG153" s="37"/>
      <c r="AH153" s="37"/>
      <c r="AI153" s="37"/>
      <c r="AJ153" s="37"/>
      <c r="AK153" s="37"/>
      <c r="AL153" s="37"/>
      <c r="AM153" s="37"/>
    </row>
    <row r="154" spans="1:57" customFormat="1" outlineLevel="1" x14ac:dyDescent="0.2">
      <c r="A154" s="33">
        <f t="shared" si="20"/>
        <v>135</v>
      </c>
      <c r="B154" s="33" t="s">
        <v>92</v>
      </c>
      <c r="C154" s="34" t="s">
        <v>93</v>
      </c>
      <c r="D154" s="35" t="s">
        <v>20</v>
      </c>
      <c r="E154" s="164">
        <v>4</v>
      </c>
      <c r="F154" s="36"/>
      <c r="G154" s="36">
        <f t="shared" si="19"/>
        <v>0</v>
      </c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  <c r="AG154" s="37"/>
      <c r="AH154" s="37"/>
      <c r="AI154" s="37"/>
      <c r="AJ154" s="37"/>
      <c r="AK154" s="37"/>
      <c r="AL154" s="37"/>
      <c r="AM154" s="37"/>
    </row>
    <row r="155" spans="1:57" customFormat="1" outlineLevel="1" x14ac:dyDescent="0.2">
      <c r="A155" s="33">
        <f t="shared" si="20"/>
        <v>136</v>
      </c>
      <c r="B155" s="33" t="s">
        <v>94</v>
      </c>
      <c r="C155" s="34" t="s">
        <v>98</v>
      </c>
      <c r="D155" s="35" t="s">
        <v>20</v>
      </c>
      <c r="E155" s="164">
        <v>50</v>
      </c>
      <c r="F155" s="36"/>
      <c r="G155" s="36">
        <f t="shared" si="19"/>
        <v>0</v>
      </c>
      <c r="H155" s="1"/>
      <c r="I155" s="1" t="s">
        <v>252</v>
      </c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  <c r="AG155" s="37"/>
      <c r="AH155" s="37"/>
      <c r="AI155" s="37"/>
      <c r="AJ155" s="37"/>
      <c r="AK155" s="37"/>
      <c r="AL155" s="37"/>
      <c r="AM155" s="37"/>
    </row>
    <row r="156" spans="1:57" customFormat="1" outlineLevel="1" x14ac:dyDescent="0.2">
      <c r="A156" s="33">
        <f t="shared" si="20"/>
        <v>137</v>
      </c>
      <c r="B156" s="33"/>
      <c r="C156" s="34" t="s">
        <v>109</v>
      </c>
      <c r="D156" s="35" t="s">
        <v>20</v>
      </c>
      <c r="E156" s="164">
        <v>4</v>
      </c>
      <c r="F156" s="36"/>
      <c r="G156" s="36">
        <f t="shared" si="19"/>
        <v>0</v>
      </c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F156" s="37"/>
      <c r="AG156" s="37"/>
      <c r="AH156" s="37"/>
      <c r="AI156" s="37"/>
      <c r="AJ156" s="37"/>
      <c r="AK156" s="37"/>
      <c r="AL156" s="37"/>
      <c r="AM156" s="37"/>
    </row>
    <row r="157" spans="1:57" customFormat="1" outlineLevel="1" x14ac:dyDescent="0.2">
      <c r="A157" s="33">
        <f t="shared" si="20"/>
        <v>138</v>
      </c>
      <c r="B157" s="33"/>
      <c r="C157" s="34" t="s">
        <v>337</v>
      </c>
      <c r="D157" s="35" t="s">
        <v>20</v>
      </c>
      <c r="E157" s="164">
        <v>4</v>
      </c>
      <c r="F157" s="36"/>
      <c r="G157" s="36">
        <f t="shared" si="19"/>
        <v>0</v>
      </c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F157" s="37"/>
      <c r="AG157" s="37"/>
      <c r="AH157" s="37"/>
      <c r="AI157" s="37"/>
      <c r="AJ157" s="37"/>
      <c r="AK157" s="37"/>
      <c r="AL157" s="37"/>
      <c r="AM157" s="37"/>
    </row>
    <row r="158" spans="1:57" customFormat="1" ht="22.5" outlineLevel="1" x14ac:dyDescent="0.2">
      <c r="A158" s="33">
        <f t="shared" si="20"/>
        <v>139</v>
      </c>
      <c r="B158" s="33"/>
      <c r="C158" s="34" t="s">
        <v>108</v>
      </c>
      <c r="D158" s="35" t="s">
        <v>20</v>
      </c>
      <c r="E158" s="167">
        <v>4</v>
      </c>
      <c r="F158" s="36"/>
      <c r="G158" s="36">
        <f t="shared" si="19"/>
        <v>0</v>
      </c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F158" s="37"/>
      <c r="AG158" s="37"/>
      <c r="AH158" s="37"/>
      <c r="AI158" s="37"/>
      <c r="AJ158" s="37"/>
      <c r="AK158" s="37"/>
      <c r="AL158" s="37"/>
      <c r="AM158" s="37"/>
    </row>
    <row r="159" spans="1:57" customFormat="1" outlineLevel="1" x14ac:dyDescent="0.2">
      <c r="A159" s="33">
        <f t="shared" si="20"/>
        <v>140</v>
      </c>
      <c r="B159" s="33"/>
      <c r="C159" s="34" t="s">
        <v>97</v>
      </c>
      <c r="D159" s="35" t="s">
        <v>20</v>
      </c>
      <c r="E159" s="164">
        <v>48</v>
      </c>
      <c r="F159" s="36"/>
      <c r="G159" s="36">
        <f t="shared" si="19"/>
        <v>0</v>
      </c>
      <c r="H159" s="1"/>
      <c r="I159" s="1" t="s">
        <v>252</v>
      </c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37"/>
      <c r="AD159" s="37"/>
      <c r="AE159" s="37"/>
      <c r="AF159" s="37"/>
      <c r="AG159" s="37"/>
      <c r="AH159" s="37"/>
      <c r="AI159" s="37"/>
      <c r="AJ159" s="37"/>
      <c r="AK159" s="37"/>
      <c r="AL159" s="37"/>
      <c r="AM159" s="37"/>
    </row>
    <row r="160" spans="1:57" x14ac:dyDescent="0.2">
      <c r="A160" s="33">
        <f t="shared" si="20"/>
        <v>141</v>
      </c>
      <c r="B160" s="33" t="s">
        <v>217</v>
      </c>
      <c r="C160" s="34" t="s">
        <v>218</v>
      </c>
      <c r="D160" s="35" t="s">
        <v>113</v>
      </c>
      <c r="E160" s="164">
        <v>3.14</v>
      </c>
      <c r="F160" s="36"/>
      <c r="G160" s="36">
        <f t="shared" si="19"/>
        <v>0</v>
      </c>
      <c r="BA160" s="21">
        <f>SUM(BA103:BA158)</f>
        <v>0</v>
      </c>
      <c r="BB160" s="21">
        <f>SUM(BB103:BB158)</f>
        <v>0</v>
      </c>
      <c r="BC160" s="21">
        <f>SUM(BC103:BC158)</f>
        <v>0</v>
      </c>
      <c r="BD160" s="21">
        <f>SUM(BD103:BD158)</f>
        <v>0</v>
      </c>
      <c r="BE160" s="21">
        <f>SUM(BE103:BE158)</f>
        <v>0</v>
      </c>
    </row>
    <row r="161" spans="1:7" x14ac:dyDescent="0.2">
      <c r="A161" s="33">
        <f t="shared" si="20"/>
        <v>142</v>
      </c>
      <c r="B161" s="33" t="s">
        <v>118</v>
      </c>
      <c r="C161" s="34" t="s">
        <v>119</v>
      </c>
      <c r="D161" s="35" t="s">
        <v>113</v>
      </c>
      <c r="E161" s="164">
        <v>3.14</v>
      </c>
      <c r="F161" s="36"/>
      <c r="G161" s="36">
        <f t="shared" si="19"/>
        <v>0</v>
      </c>
    </row>
    <row r="162" spans="1:7" x14ac:dyDescent="0.2">
      <c r="A162" s="25"/>
      <c r="B162" s="26" t="s">
        <v>13</v>
      </c>
      <c r="C162" s="27" t="s">
        <v>95</v>
      </c>
      <c r="D162" s="25"/>
      <c r="E162" s="28"/>
      <c r="F162" s="28"/>
      <c r="G162" s="29">
        <f>SUM(G134:G161)</f>
        <v>0</v>
      </c>
    </row>
  </sheetData>
  <mergeCells count="5">
    <mergeCell ref="A1:G1"/>
    <mergeCell ref="A3:B3"/>
    <mergeCell ref="A4:B4"/>
    <mergeCell ref="E4:G4"/>
    <mergeCell ref="F3:G3"/>
  </mergeCells>
  <phoneticPr fontId="13" type="noConversion"/>
  <printOptions gridLinesSet="0"/>
  <pageMargins left="0.59055118110236227" right="0.39370078740157483" top="0.19685039370078741" bottom="0.19685039370078741" header="0" footer="0.19685039370078741"/>
  <pageSetup paperSize="9" scale="98" orientation="portrait" horizontalDpi="300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39</vt:i4>
      </vt:variant>
    </vt:vector>
  </HeadingPairs>
  <TitlesOfParts>
    <vt:vector size="42" baseType="lpstr">
      <vt:lpstr>Krycí list</vt:lpstr>
      <vt:lpstr>Rekapitulace</vt:lpstr>
      <vt:lpstr>Položky</vt:lpstr>
      <vt:lpstr>'Krycí list'!cisloobjektu</vt:lpstr>
      <vt:lpstr>'Krycí list'!cislostavby</vt:lpstr>
      <vt:lpstr>'Krycí list'!Datum</vt:lpstr>
      <vt:lpstr>Rekapitulace!Dil</vt:lpstr>
      <vt:lpstr>Rekapitulace!Dodavka</vt:lpstr>
      <vt:lpstr>Rekapitulace!HSV</vt:lpstr>
      <vt:lpstr>Rekapitulace!HZS</vt:lpstr>
      <vt:lpstr>'Krycí list'!JKSO</vt:lpstr>
      <vt:lpstr>'Krycí list'!MJ</vt:lpstr>
      <vt:lpstr>Rekapitulace!Mont</vt:lpstr>
      <vt:lpstr>Rekapitulace!NazevDilu</vt:lpstr>
      <vt:lpstr>'Krycí list'!nazevobjektu</vt:lpstr>
      <vt:lpstr>'Krycí list'!nazevstavby</vt:lpstr>
      <vt:lpstr>Položky!Názvy_tisku</vt:lpstr>
      <vt:lpstr>Rekapitulace!Názvy_tisku</vt:lpstr>
      <vt:lpstr>'Krycí list'!Objednatel</vt:lpstr>
      <vt:lpstr>'Krycí list'!Oblast_tisku</vt:lpstr>
      <vt:lpstr>Položky!Oblast_tisku</vt:lpstr>
      <vt:lpstr>Rekapitulace!Oblast_tisku</vt:lpstr>
      <vt:lpstr>'Krycí list'!PocetMJ</vt:lpstr>
      <vt:lpstr>'Krycí list'!Poznamka</vt:lpstr>
      <vt:lpstr>'Krycí list'!Projektant</vt:lpstr>
      <vt:lpstr>Rekapitulace!PSV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Rekapitulace!VRN</vt:lpstr>
      <vt:lpstr>Rekapitulace!VRNKc</vt:lpstr>
      <vt:lpstr>Rekapitulace!VRNnazev</vt:lpstr>
      <vt:lpstr>Rekapitulace!VRNproc</vt:lpstr>
      <vt:lpstr>Rekapitulace!VRNzakl</vt:lpstr>
      <vt:lpstr>'Krycí list'!Zakazka</vt:lpstr>
      <vt:lpstr>'Krycí list'!Zaklad22</vt:lpstr>
      <vt:lpstr>'Krycí list'!Zaklad5</vt:lpstr>
      <vt:lpstr>'Krycí list'!Zhotovitel</vt:lpstr>
    </vt:vector>
  </TitlesOfParts>
  <Company>Ing. Jaroslav Prokes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Prokes</dc:creator>
  <cp:lastModifiedBy>David Pluháček</cp:lastModifiedBy>
  <cp:lastPrinted>2015-12-14T05:06:43Z</cp:lastPrinted>
  <dcterms:created xsi:type="dcterms:W3CDTF">2010-09-07T04:16:47Z</dcterms:created>
  <dcterms:modified xsi:type="dcterms:W3CDTF">2025-05-21T06:38:15Z</dcterms:modified>
</cp:coreProperties>
</file>